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yanagi\Desktop\"/>
    </mc:Choice>
  </mc:AlternateContent>
  <xr:revisionPtr revIDLastSave="0" documentId="13_ncr:1_{52C9A491-7428-42A5-9030-6279E20846AB}" xr6:coauthVersionLast="40" xr6:coauthVersionMax="40" xr10:uidLastSave="{00000000-0000-0000-0000-000000000000}"/>
  <bookViews>
    <workbookView xWindow="0" yWindow="0" windowWidth="9180" windowHeight="4140" tabRatio="888" activeTab="4" xr2:uid="{00000000-000D-0000-FFFF-FFFF00000000}"/>
  </bookViews>
  <sheets>
    <sheet name="ＢＢＱ" sheetId="15" r:id="rId1"/>
    <sheet name="結果" sheetId="54" r:id="rId2"/>
    <sheet name="金額" sheetId="60" r:id="rId3"/>
    <sheet name="料理考察" sheetId="62" r:id="rId4"/>
    <sheet name="レンタル" sheetId="50" r:id="rId5"/>
  </sheets>
  <definedNames>
    <definedName name="_xlnm._FilterDatabase" localSheetId="0" hidden="1">ＢＢＱ!$G$6:$P$6</definedName>
    <definedName name="_xlnm.Print_Area" localSheetId="0">ＢＢＱ!$B$2:$P$28</definedName>
    <definedName name="_xlnm.Print_Area" localSheetId="4">レンタル!$A$1:$AE$16</definedName>
    <definedName name="_xlnm.Print_Area" localSheetId="2">金額!$B$1:$AA$57</definedName>
    <definedName name="_xlnm.Print_Area" localSheetId="3">料理考察!$A$1:$J$20</definedName>
    <definedName name="なんかしようぜ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5" l="1"/>
  <c r="K9" i="15" s="1"/>
  <c r="I8" i="15"/>
  <c r="K8" i="15" s="1"/>
  <c r="AA57" i="60"/>
  <c r="AA56" i="60"/>
  <c r="AA55" i="60"/>
  <c r="AA54" i="60"/>
  <c r="AA53" i="60"/>
  <c r="AA52" i="60"/>
  <c r="AA51" i="60"/>
  <c r="AA50" i="60"/>
  <c r="AA49" i="60"/>
  <c r="AA48" i="60"/>
  <c r="AA47" i="60"/>
  <c r="AA46" i="60"/>
  <c r="AA45" i="60"/>
  <c r="AA44" i="60"/>
  <c r="AA43" i="60"/>
  <c r="AA42" i="60"/>
  <c r="AA41" i="60"/>
  <c r="AA40" i="60"/>
  <c r="AA39" i="60"/>
  <c r="AA38" i="60"/>
  <c r="AA37" i="60"/>
  <c r="AA36" i="60"/>
  <c r="AA35" i="60"/>
  <c r="AA34" i="60"/>
  <c r="AA33" i="60"/>
  <c r="AA32" i="60"/>
  <c r="AA31" i="60"/>
  <c r="AA30" i="60"/>
  <c r="AA29" i="60"/>
  <c r="AA28" i="60"/>
  <c r="AA27" i="60"/>
  <c r="AA26" i="60"/>
  <c r="AA25" i="60"/>
  <c r="AA24" i="60"/>
  <c r="AA23" i="60"/>
  <c r="AA22" i="60"/>
  <c r="AA21" i="60"/>
  <c r="AA20" i="60"/>
  <c r="AA19" i="60"/>
  <c r="AA18" i="60"/>
  <c r="AA17" i="60"/>
  <c r="AA16" i="60"/>
  <c r="AA15" i="60"/>
  <c r="AA14" i="60"/>
  <c r="AA13" i="60"/>
  <c r="AA12" i="60"/>
  <c r="AA11" i="60"/>
  <c r="AA10" i="60"/>
  <c r="AA9" i="60"/>
  <c r="AA8" i="60"/>
  <c r="AA7" i="60"/>
  <c r="AA6" i="60"/>
  <c r="AA5" i="60"/>
  <c r="AA4" i="60"/>
  <c r="AA3" i="60"/>
  <c r="U57" i="60"/>
  <c r="U56" i="60"/>
  <c r="U55" i="60"/>
  <c r="U54" i="60"/>
  <c r="U53" i="60"/>
  <c r="U52" i="60"/>
  <c r="U51" i="60"/>
  <c r="U50" i="60"/>
  <c r="U49" i="60"/>
  <c r="U48" i="60"/>
  <c r="U47" i="60"/>
  <c r="U46" i="60"/>
  <c r="U45" i="60"/>
  <c r="U44" i="60"/>
  <c r="U43" i="60"/>
  <c r="U42" i="60"/>
  <c r="U41" i="60"/>
  <c r="U40" i="60"/>
  <c r="U39" i="60"/>
  <c r="U38" i="60"/>
  <c r="U37" i="60"/>
  <c r="U36" i="60"/>
  <c r="U35" i="60"/>
  <c r="U34" i="60"/>
  <c r="U33" i="60"/>
  <c r="U32" i="60"/>
  <c r="U31" i="60"/>
  <c r="U30" i="60"/>
  <c r="U29" i="60"/>
  <c r="U28" i="60"/>
  <c r="U27" i="60"/>
  <c r="U26" i="60"/>
  <c r="U25" i="60"/>
  <c r="U24" i="60"/>
  <c r="U23" i="60"/>
  <c r="U22" i="60"/>
  <c r="U21" i="60"/>
  <c r="U20" i="60"/>
  <c r="U19" i="60"/>
  <c r="U18" i="60"/>
  <c r="U17" i="60"/>
  <c r="U16" i="60"/>
  <c r="U15" i="60"/>
  <c r="U14" i="60"/>
  <c r="U13" i="60"/>
  <c r="U12" i="60"/>
  <c r="U11" i="60"/>
  <c r="U10" i="60"/>
  <c r="U9" i="60"/>
  <c r="U8" i="60"/>
  <c r="U7" i="60"/>
  <c r="U6" i="60"/>
  <c r="U5" i="60"/>
  <c r="U4" i="60"/>
  <c r="U3" i="60"/>
  <c r="B1" i="60"/>
  <c r="M5" i="15"/>
  <c r="O38" i="60"/>
  <c r="O37" i="60"/>
  <c r="O36" i="60"/>
  <c r="O35" i="60"/>
  <c r="O34" i="60"/>
  <c r="O33" i="60"/>
  <c r="O32" i="60"/>
  <c r="O31" i="60"/>
  <c r="O30" i="60"/>
  <c r="O29" i="60"/>
  <c r="O28" i="60"/>
  <c r="O27" i="60"/>
  <c r="O26" i="60"/>
  <c r="O25" i="60"/>
  <c r="O24" i="60"/>
  <c r="O23" i="60"/>
  <c r="O22" i="60"/>
  <c r="O21" i="60"/>
  <c r="O20" i="60"/>
  <c r="O19" i="60"/>
  <c r="O18" i="60"/>
  <c r="O17" i="60"/>
  <c r="O16" i="60"/>
  <c r="O15" i="60"/>
  <c r="H15" i="60" l="1"/>
  <c r="H16" i="60"/>
  <c r="H17" i="60"/>
  <c r="H18" i="60"/>
  <c r="H19" i="60"/>
  <c r="H20" i="60"/>
  <c r="H21" i="60"/>
  <c r="H22" i="60"/>
  <c r="H23" i="60"/>
  <c r="H24" i="60"/>
  <c r="H25" i="60"/>
  <c r="H26" i="60"/>
  <c r="H11" i="60"/>
  <c r="H12" i="60"/>
  <c r="H13" i="60"/>
  <c r="H14" i="60"/>
  <c r="H7" i="60"/>
  <c r="H6" i="60"/>
  <c r="H8" i="60"/>
  <c r="H32" i="60"/>
  <c r="H33" i="60"/>
  <c r="H34" i="60"/>
  <c r="H35" i="60"/>
  <c r="H36" i="60"/>
  <c r="H37" i="60"/>
  <c r="H38" i="60"/>
  <c r="H39" i="60"/>
  <c r="H40" i="60"/>
  <c r="H41" i="60"/>
  <c r="H43" i="60"/>
  <c r="H44" i="60"/>
  <c r="H45" i="60"/>
  <c r="H46" i="60"/>
  <c r="H47" i="60"/>
  <c r="H48" i="60"/>
  <c r="H49" i="60"/>
  <c r="H51" i="60"/>
  <c r="H52" i="60"/>
  <c r="H53" i="60"/>
  <c r="H54" i="60"/>
  <c r="H55" i="60"/>
  <c r="H56" i="60"/>
  <c r="H5" i="60" l="1"/>
  <c r="H4" i="60"/>
  <c r="H3" i="60"/>
  <c r="H10" i="60" l="1"/>
  <c r="H31" i="60" s="1"/>
  <c r="H9" i="60"/>
  <c r="E6" i="15" l="1"/>
  <c r="E5" i="15"/>
  <c r="B23" i="54" l="1"/>
  <c r="F22" i="54"/>
  <c r="B21" i="54"/>
  <c r="F20" i="54"/>
  <c r="B19" i="54"/>
  <c r="F18" i="54"/>
  <c r="B17" i="54"/>
  <c r="F16" i="54"/>
  <c r="C11" i="15" l="1"/>
  <c r="C10" i="15"/>
  <c r="C9" i="15"/>
  <c r="C8" i="15"/>
  <c r="C7" i="15" l="1"/>
  <c r="C6" i="15"/>
  <c r="E9" i="15" l="1"/>
  <c r="E8" i="15"/>
  <c r="O14" i="60" l="1"/>
  <c r="O13" i="60"/>
  <c r="O12" i="60"/>
  <c r="E13" i="50" l="1"/>
  <c r="F14" i="50" l="1"/>
  <c r="F13" i="50"/>
  <c r="F12" i="50"/>
  <c r="E10" i="15" l="1"/>
  <c r="E7" i="15"/>
  <c r="C12" i="15" l="1"/>
  <c r="E11" i="15" l="1"/>
  <c r="C14" i="15" l="1"/>
  <c r="C13" i="15"/>
  <c r="E13" i="15" l="1"/>
  <c r="E12" i="15"/>
  <c r="O11" i="60" l="1"/>
  <c r="O10" i="60"/>
  <c r="O9" i="60"/>
  <c r="O7" i="60"/>
  <c r="O8" i="60"/>
  <c r="O6" i="60"/>
  <c r="O5" i="60"/>
  <c r="O4" i="60"/>
  <c r="O3" i="60"/>
  <c r="H57" i="60" l="1"/>
  <c r="W1" i="60" s="1"/>
  <c r="L5" i="15" l="1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5" i="15"/>
  <c r="AC14" i="50"/>
  <c r="AB14" i="50"/>
  <c r="AA14" i="50"/>
  <c r="Z14" i="50"/>
  <c r="Y14" i="50"/>
  <c r="X14" i="50"/>
  <c r="W14" i="50"/>
  <c r="U14" i="50"/>
  <c r="S14" i="50"/>
  <c r="R14" i="50"/>
  <c r="Q14" i="50"/>
  <c r="P14" i="50"/>
  <c r="O14" i="50"/>
  <c r="M14" i="50"/>
  <c r="L14" i="50"/>
  <c r="J14" i="50"/>
  <c r="I14" i="50"/>
  <c r="H14" i="50"/>
  <c r="E14" i="50"/>
  <c r="AC13" i="50"/>
  <c r="AB13" i="50"/>
  <c r="AA13" i="50"/>
  <c r="Z13" i="50"/>
  <c r="Y13" i="50"/>
  <c r="X13" i="50"/>
  <c r="W13" i="50"/>
  <c r="U13" i="50"/>
  <c r="S13" i="50"/>
  <c r="R13" i="50"/>
  <c r="Q13" i="50"/>
  <c r="P13" i="50"/>
  <c r="O13" i="50"/>
  <c r="M13" i="50"/>
  <c r="L13" i="50"/>
  <c r="J13" i="50"/>
  <c r="I13" i="50"/>
  <c r="H13" i="50"/>
  <c r="AB12" i="50"/>
  <c r="AA12" i="50"/>
  <c r="Z12" i="50"/>
  <c r="Y12" i="50"/>
  <c r="X12" i="50"/>
  <c r="W12" i="50"/>
  <c r="U12" i="50"/>
  <c r="S12" i="50"/>
  <c r="R12" i="50"/>
  <c r="Q12" i="50"/>
  <c r="P12" i="50"/>
  <c r="O12" i="50"/>
  <c r="M12" i="50"/>
  <c r="L12" i="50"/>
  <c r="J12" i="50"/>
  <c r="I12" i="50"/>
  <c r="H12" i="50"/>
  <c r="E12" i="50"/>
  <c r="AD14" i="50" l="1"/>
  <c r="AD13" i="50"/>
  <c r="AC3" i="50"/>
  <c r="E27" i="15"/>
  <c r="C27" i="15"/>
  <c r="E28" i="15" l="1"/>
  <c r="H3" i="15" l="1"/>
  <c r="R1" i="60" l="1"/>
  <c r="AC12" i="50" l="1"/>
  <c r="AD12" i="50" s="1"/>
  <c r="AE16" i="50" s="1"/>
  <c r="I7" i="15" l="1"/>
  <c r="K7" i="15" s="1"/>
  <c r="J5" i="15" l="1"/>
  <c r="K5" i="15"/>
  <c r="N5" i="15" l="1"/>
  <c r="I5" i="15" l="1"/>
  <c r="P5" i="15" l="1"/>
  <c r="H4" i="15" s="1"/>
  <c r="H5" i="15" l="1"/>
  <c r="O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yanagi</author>
  </authors>
  <commentList>
    <comment ref="H4" authorId="0" shapeId="0" xr:uid="{E4E19246-CEF9-4378-ADC8-6C07C98E45CA}">
      <text>
        <r>
          <rPr>
            <b/>
            <sz val="9"/>
            <color indexed="81"/>
            <rFont val="MS P ゴシック"/>
            <family val="3"/>
            <charset val="128"/>
          </rPr>
          <t>500円単にで切り上げ</t>
        </r>
      </text>
    </comment>
  </commentList>
</comments>
</file>

<file path=xl/sharedStrings.xml><?xml version="1.0" encoding="utf-8"?>
<sst xmlns="http://schemas.openxmlformats.org/spreadsheetml/2006/main" count="506" uniqueCount="274">
  <si>
    <t>備考</t>
    <rPh sb="0" eb="2">
      <t>ビコウ</t>
    </rPh>
    <phoneticPr fontId="1"/>
  </si>
  <si>
    <t>日付</t>
    <rPh sb="0" eb="2">
      <t>ヒヅケ</t>
    </rPh>
    <phoneticPr fontId="1"/>
  </si>
  <si>
    <t>レンタル</t>
    <phoneticPr fontId="1"/>
  </si>
  <si>
    <t>合計</t>
    <rPh sb="0" eb="2">
      <t>ゴウケイ</t>
    </rPh>
    <phoneticPr fontId="1"/>
  </si>
  <si>
    <t>場所</t>
    <rPh sb="0" eb="2">
      <t>バショ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</si>
  <si>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</si>
  <si>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</si>
  <si>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女性計</t>
    <rPh sb="0" eb="2">
      <t>ジョセイ</t>
    </rPh>
    <rPh sb="2" eb="3">
      <t>ケイ</t>
    </rPh>
    <phoneticPr fontId="1"/>
  </si>
  <si>
    <t>男性計</t>
    <rPh sb="0" eb="2">
      <t>ダンセイ</t>
    </rPh>
    <rPh sb="2" eb="3">
      <t>ケイ</t>
    </rPh>
    <phoneticPr fontId="1"/>
  </si>
  <si>
    <t>割り箸</t>
    <rPh sb="0" eb="1">
      <t>ワ</t>
    </rPh>
    <rPh sb="2" eb="3">
      <t>バシ</t>
    </rPh>
    <phoneticPr fontId="1"/>
  </si>
  <si>
    <t>紙コップ</t>
    <rPh sb="0" eb="1">
      <t>カミ</t>
    </rPh>
    <phoneticPr fontId="1"/>
  </si>
  <si>
    <t>個数</t>
    <rPh sb="0" eb="2">
      <t>コスウ</t>
    </rPh>
    <phoneticPr fontId="1"/>
  </si>
  <si>
    <t>商品</t>
    <rPh sb="0" eb="2">
      <t>ショウヒン</t>
    </rPh>
    <phoneticPr fontId="1"/>
  </si>
  <si>
    <t>予算</t>
    <rPh sb="0" eb="2">
      <t>ヨサン</t>
    </rPh>
    <phoneticPr fontId="1"/>
  </si>
  <si>
    <t>実費</t>
    <rPh sb="0" eb="2">
      <t>ジッピ</t>
    </rPh>
    <phoneticPr fontId="1"/>
  </si>
  <si>
    <t>人数</t>
    <rPh sb="0" eb="2">
      <t>ニンズウ</t>
    </rPh>
    <phoneticPr fontId="1"/>
  </si>
  <si>
    <t>名前</t>
    <rPh sb="0" eb="2">
      <t>ナマエ</t>
    </rPh>
    <phoneticPr fontId="1"/>
  </si>
  <si>
    <t>水</t>
    <rPh sb="0" eb="1">
      <t>ミズ</t>
    </rPh>
    <phoneticPr fontId="1"/>
  </si>
  <si>
    <t>シート止め</t>
    <rPh sb="3" eb="4">
      <t>ト</t>
    </rPh>
    <phoneticPr fontId="1"/>
  </si>
  <si>
    <t>１袋</t>
    <rPh sb="1" eb="2">
      <t>フクロ</t>
    </rPh>
    <phoneticPr fontId="1"/>
  </si>
  <si>
    <t>１個</t>
    <rPh sb="1" eb="2">
      <t>コ</t>
    </rPh>
    <phoneticPr fontId="1"/>
  </si>
  <si>
    <t>1個</t>
    <rPh sb="1" eb="2">
      <t>コ</t>
    </rPh>
    <phoneticPr fontId="1"/>
  </si>
  <si>
    <t>分類</t>
    <rPh sb="0" eb="2">
      <t>ブンルイ</t>
    </rPh>
    <phoneticPr fontId="1"/>
  </si>
  <si>
    <t>食材</t>
    <rPh sb="0" eb="2">
      <t>ショクザイ</t>
    </rPh>
    <phoneticPr fontId="1"/>
  </si>
  <si>
    <t>その他</t>
    <rPh sb="2" eb="3">
      <t>タ</t>
    </rPh>
    <phoneticPr fontId="1"/>
  </si>
  <si>
    <t>名称</t>
    <rPh sb="0" eb="2">
      <t>メイショウ</t>
    </rPh>
    <phoneticPr fontId="1"/>
  </si>
  <si>
    <t>コンロ</t>
    <phoneticPr fontId="1"/>
  </si>
  <si>
    <t>網</t>
    <rPh sb="0" eb="1">
      <t>アミ</t>
    </rPh>
    <phoneticPr fontId="1"/>
  </si>
  <si>
    <t>炭</t>
    <rPh sb="0" eb="1">
      <t>スミ</t>
    </rPh>
    <phoneticPr fontId="1"/>
  </si>
  <si>
    <t>鉄板</t>
    <rPh sb="0" eb="2">
      <t>テッパン</t>
    </rPh>
    <phoneticPr fontId="1"/>
  </si>
  <si>
    <t>種別</t>
    <rPh sb="0" eb="2">
      <t>シュベツ</t>
    </rPh>
    <phoneticPr fontId="1"/>
  </si>
  <si>
    <t>雑費</t>
    <rPh sb="0" eb="2">
      <t>ザッピ</t>
    </rPh>
    <phoneticPr fontId="1"/>
  </si>
  <si>
    <t>100均</t>
    <phoneticPr fontId="1"/>
  </si>
  <si>
    <t>適量</t>
    <rPh sb="0" eb="2">
      <t>テキリョウ</t>
    </rPh>
    <phoneticPr fontId="1"/>
  </si>
  <si>
    <t>アヒージョ用受け皿</t>
    <rPh sb="5" eb="6">
      <t>ヨウ</t>
    </rPh>
    <rPh sb="6" eb="7">
      <t>ウ</t>
    </rPh>
    <rPh sb="8" eb="9">
      <t>ザラ</t>
    </rPh>
    <phoneticPr fontId="1"/>
  </si>
  <si>
    <t>1本</t>
    <rPh sb="1" eb="2">
      <t>ホン</t>
    </rPh>
    <phoneticPr fontId="1"/>
  </si>
  <si>
    <t>アルミ鉄板</t>
    <rPh sb="3" eb="5">
      <t>テッパン</t>
    </rPh>
    <phoneticPr fontId="1"/>
  </si>
  <si>
    <t>良かった点</t>
    <rPh sb="0" eb="1">
      <t>ヨ</t>
    </rPh>
    <rPh sb="4" eb="5">
      <t>テン</t>
    </rPh>
    <phoneticPr fontId="1"/>
  </si>
  <si>
    <t>悪かった点</t>
    <rPh sb="0" eb="1">
      <t>ワル</t>
    </rPh>
    <rPh sb="4" eb="5">
      <t>テン</t>
    </rPh>
    <phoneticPr fontId="1"/>
  </si>
  <si>
    <t>1袋</t>
    <rPh sb="1" eb="2">
      <t>フクロ</t>
    </rPh>
    <phoneticPr fontId="1"/>
  </si>
  <si>
    <t>マジックソルト</t>
    <phoneticPr fontId="1"/>
  </si>
  <si>
    <t>竹くし</t>
    <rPh sb="0" eb="1">
      <t>タケ</t>
    </rPh>
    <phoneticPr fontId="1"/>
  </si>
  <si>
    <t>トング（調理用）</t>
    <rPh sb="4" eb="6">
      <t>チョウリ</t>
    </rPh>
    <rPh sb="6" eb="7">
      <t>ヨウ</t>
    </rPh>
    <phoneticPr fontId="1"/>
  </si>
  <si>
    <t>400ｍｌ/2皿</t>
    <rPh sb="7" eb="8">
      <t>サラ</t>
    </rPh>
    <phoneticPr fontId="1"/>
  </si>
  <si>
    <t>テーブル</t>
    <phoneticPr fontId="1"/>
  </si>
  <si>
    <t>料理別</t>
    <rPh sb="0" eb="2">
      <t>リョウリ</t>
    </rPh>
    <rPh sb="2" eb="3">
      <t>ベツ</t>
    </rPh>
    <phoneticPr fontId="1"/>
  </si>
  <si>
    <t>　塩・酒</t>
    <rPh sb="1" eb="2">
      <t>シオ</t>
    </rPh>
    <rPh sb="3" eb="4">
      <t>サケ</t>
    </rPh>
    <phoneticPr fontId="1"/>
  </si>
  <si>
    <t>ダッチオーブン</t>
    <phoneticPr fontId="1"/>
  </si>
  <si>
    <t>ゴミ袋</t>
    <rPh sb="2" eb="3">
      <t>ブクロ</t>
    </rPh>
    <phoneticPr fontId="1"/>
  </si>
  <si>
    <t>240ｘ240ｘ229
自立式</t>
    <rPh sb="12" eb="14">
      <t>ジリツ</t>
    </rPh>
    <rPh sb="14" eb="15">
      <t>シキ</t>
    </rPh>
    <phoneticPr fontId="1"/>
  </si>
  <si>
    <t>敷き網</t>
    <rPh sb="0" eb="1">
      <t>シ</t>
    </rPh>
    <rPh sb="2" eb="3">
      <t>アミ</t>
    </rPh>
    <phoneticPr fontId="1"/>
  </si>
  <si>
    <t>網・トング・炭付</t>
    <rPh sb="0" eb="1">
      <t>アミ</t>
    </rPh>
    <rPh sb="6" eb="7">
      <t>スミ</t>
    </rPh>
    <rPh sb="7" eb="8">
      <t>ツキ</t>
    </rPh>
    <phoneticPr fontId="1"/>
  </si>
  <si>
    <t>250ｘ250
自立式</t>
    <rPh sb="8" eb="10">
      <t>ジリツ</t>
    </rPh>
    <rPh sb="10" eb="11">
      <t>シキ</t>
    </rPh>
    <phoneticPr fontId="1"/>
  </si>
  <si>
    <t>台車</t>
    <rPh sb="0" eb="2">
      <t>ダイシャ</t>
    </rPh>
    <phoneticPr fontId="1"/>
  </si>
  <si>
    <t>網・トング・炭・プレート付</t>
    <rPh sb="0" eb="1">
      <t>アミ</t>
    </rPh>
    <rPh sb="6" eb="7">
      <t>スミ</t>
    </rPh>
    <rPh sb="12" eb="13">
      <t>ツキ</t>
    </rPh>
    <phoneticPr fontId="1"/>
  </si>
  <si>
    <t>網・鉄板付</t>
    <rPh sb="0" eb="1">
      <t>アミ</t>
    </rPh>
    <rPh sb="2" eb="4">
      <t>テッパン</t>
    </rPh>
    <rPh sb="4" eb="5">
      <t>ツキ</t>
    </rPh>
    <phoneticPr fontId="1"/>
  </si>
  <si>
    <t>発注数</t>
    <rPh sb="0" eb="3">
      <t>ハッチュウスウ</t>
    </rPh>
    <phoneticPr fontId="1"/>
  </si>
  <si>
    <t>レンタル１式</t>
    <rPh sb="5" eb="6">
      <t>シキ</t>
    </rPh>
    <phoneticPr fontId="1"/>
  </si>
  <si>
    <t>業者</t>
    <rPh sb="0" eb="2">
      <t>ギョウシャ</t>
    </rPh>
    <phoneticPr fontId="1"/>
  </si>
  <si>
    <t>内訳</t>
    <rPh sb="0" eb="2">
      <t>ウチワケ</t>
    </rPh>
    <phoneticPr fontId="1"/>
  </si>
  <si>
    <t>　鶏肉</t>
    <rPh sb="1" eb="3">
      <t>トリニク</t>
    </rPh>
    <phoneticPr fontId="1"/>
  </si>
  <si>
    <t>　具材（シ－フードミックス）</t>
    <rPh sb="1" eb="3">
      <t>グザイ</t>
    </rPh>
    <phoneticPr fontId="1"/>
  </si>
  <si>
    <t>網・炭付3ｋｇ</t>
    <rPh sb="0" eb="1">
      <t>アミ</t>
    </rPh>
    <rPh sb="2" eb="3">
      <t>スミ</t>
    </rPh>
    <rPh sb="3" eb="4">
      <t>ツキ</t>
    </rPh>
    <phoneticPr fontId="1"/>
  </si>
  <si>
    <t>出席者</t>
    <rPh sb="0" eb="3">
      <t>シュッセキシャ</t>
    </rPh>
    <phoneticPr fontId="1"/>
  </si>
  <si>
    <t>府中の森公園</t>
    <rPh sb="0" eb="2">
      <t>フチュウ</t>
    </rPh>
    <rPh sb="3" eb="4">
      <t>モリ</t>
    </rPh>
    <rPh sb="4" eb="6">
      <t>コウエン</t>
    </rPh>
    <phoneticPr fontId="1"/>
  </si>
  <si>
    <t>耐熱皿</t>
    <rPh sb="0" eb="2">
      <t>タイネツ</t>
    </rPh>
    <rPh sb="2" eb="3">
      <t>サラ</t>
    </rPh>
    <phoneticPr fontId="1"/>
  </si>
  <si>
    <t>1羽</t>
    <rPh sb="1" eb="2">
      <t>ハ</t>
    </rPh>
    <phoneticPr fontId="1"/>
  </si>
  <si>
    <t>最低金額</t>
    <rPh sb="0" eb="2">
      <t>サイテイ</t>
    </rPh>
    <rPh sb="2" eb="4">
      <t>キンガク</t>
    </rPh>
    <phoneticPr fontId="1"/>
  </si>
  <si>
    <t>トマト缶</t>
    <rPh sb="3" eb="4">
      <t>カン</t>
    </rPh>
    <phoneticPr fontId="1"/>
  </si>
  <si>
    <t>桃屋刻みにんにく</t>
    <rPh sb="0" eb="2">
      <t>モモヤ</t>
    </rPh>
    <rPh sb="2" eb="3">
      <t>キザ</t>
    </rPh>
    <phoneticPr fontId="1"/>
  </si>
  <si>
    <t>３個</t>
    <rPh sb="1" eb="2">
      <t>コ</t>
    </rPh>
    <phoneticPr fontId="1"/>
  </si>
  <si>
    <t>丸網（30ｃｍ）</t>
    <rPh sb="0" eb="1">
      <t>マル</t>
    </rPh>
    <rPh sb="1" eb="2">
      <t>アミ</t>
    </rPh>
    <phoneticPr fontId="1"/>
  </si>
  <si>
    <t>白身魚</t>
    <rPh sb="0" eb="2">
      <t>シロミ</t>
    </rPh>
    <rPh sb="2" eb="3">
      <t>サカナ</t>
    </rPh>
    <phoneticPr fontId="1"/>
  </si>
  <si>
    <t>白ワイン</t>
    <rPh sb="0" eb="1">
      <t>シロ</t>
    </rPh>
    <phoneticPr fontId="1"/>
  </si>
  <si>
    <t>1枚</t>
    <rPh sb="1" eb="2">
      <t>マイ</t>
    </rPh>
    <phoneticPr fontId="1"/>
  </si>
  <si>
    <t>1尾</t>
    <rPh sb="1" eb="2">
      <t>ビ</t>
    </rPh>
    <phoneticPr fontId="1"/>
  </si>
  <si>
    <t>３本</t>
    <rPh sb="1" eb="2">
      <t>ホン</t>
    </rPh>
    <phoneticPr fontId="1"/>
  </si>
  <si>
    <t>1缶</t>
    <rPh sb="1" eb="2">
      <t>カン</t>
    </rPh>
    <phoneticPr fontId="1"/>
  </si>
  <si>
    <t>飲料</t>
    <rPh sb="0" eb="2">
      <t>インリョウ</t>
    </rPh>
    <phoneticPr fontId="1"/>
  </si>
  <si>
    <t>特殊調理</t>
    <rPh sb="0" eb="2">
      <t>トクシュ</t>
    </rPh>
    <rPh sb="2" eb="4">
      <t>チョウリ</t>
    </rPh>
    <phoneticPr fontId="1"/>
  </si>
  <si>
    <t>100ｇ(２本）</t>
    <rPh sb="6" eb="7">
      <t>ホン</t>
    </rPh>
    <phoneticPr fontId="1"/>
  </si>
  <si>
    <t>1Ｐ（2本）</t>
    <rPh sb="4" eb="5">
      <t>ホン</t>
    </rPh>
    <phoneticPr fontId="1"/>
  </si>
  <si>
    <t>丸鳥（1.5ｋｇ～2ｋｇ）</t>
    <rPh sb="0" eb="1">
      <t>マル</t>
    </rPh>
    <rPh sb="1" eb="2">
      <t>トリ</t>
    </rPh>
    <phoneticPr fontId="1"/>
  </si>
  <si>
    <t>食材計</t>
    <rPh sb="0" eb="2">
      <t>ショクザイ</t>
    </rPh>
    <rPh sb="2" eb="3">
      <t>ケイ</t>
    </rPh>
    <phoneticPr fontId="1"/>
  </si>
  <si>
    <t>小物計</t>
    <rPh sb="0" eb="2">
      <t>コモノ</t>
    </rPh>
    <rPh sb="2" eb="3">
      <t>ケイ</t>
    </rPh>
    <phoneticPr fontId="1"/>
  </si>
  <si>
    <t>炭付3ｋｇリフター無</t>
    <rPh sb="0" eb="1">
      <t>スミ</t>
    </rPh>
    <rPh sb="1" eb="2">
      <t>ツキ</t>
    </rPh>
    <rPh sb="9" eb="10">
      <t>ナ</t>
    </rPh>
    <phoneticPr fontId="1"/>
  </si>
  <si>
    <t>ＮＯ</t>
    <phoneticPr fontId="1"/>
  </si>
  <si>
    <t>※各必要個数を入力すると下に金額が反映されます</t>
    <rPh sb="1" eb="2">
      <t>カク</t>
    </rPh>
    <rPh sb="2" eb="4">
      <t>ヒツヨウ</t>
    </rPh>
    <rPh sb="4" eb="6">
      <t>コスウ</t>
    </rPh>
    <rPh sb="7" eb="9">
      <t>ニュウリョク</t>
    </rPh>
    <rPh sb="12" eb="13">
      <t>シタ</t>
    </rPh>
    <rPh sb="14" eb="16">
      <t>キンガク</t>
    </rPh>
    <rPh sb="17" eb="19">
      <t>ハンエイ</t>
    </rPh>
    <phoneticPr fontId="1"/>
  </si>
  <si>
    <t>※最低金額に達していないとセルが赤くなります。</t>
    <rPh sb="1" eb="3">
      <t>サイテイ</t>
    </rPh>
    <rPh sb="3" eb="5">
      <t>キンガク</t>
    </rPh>
    <rPh sb="6" eb="7">
      <t>タッ</t>
    </rPh>
    <rPh sb="16" eb="17">
      <t>アカ</t>
    </rPh>
    <phoneticPr fontId="1"/>
  </si>
  <si>
    <t>リンゴ焼き</t>
    <rPh sb="3" eb="4">
      <t>ヤ</t>
    </rPh>
    <phoneticPr fontId="1"/>
  </si>
  <si>
    <t>スタミナキング</t>
    <phoneticPr fontId="1"/>
  </si>
  <si>
    <t>炭</t>
    <rPh sb="0" eb="1">
      <t>スミ</t>
    </rPh>
    <phoneticPr fontId="1"/>
  </si>
  <si>
    <t>　マーマレード（10人分）</t>
    <rPh sb="10" eb="12">
      <t>ニンブン</t>
    </rPh>
    <phoneticPr fontId="1"/>
  </si>
  <si>
    <t>１枚</t>
    <rPh sb="1" eb="2">
      <t>マイ</t>
    </rPh>
    <phoneticPr fontId="1"/>
  </si>
  <si>
    <t>改善案</t>
    <rPh sb="0" eb="2">
      <t>カイゼン</t>
    </rPh>
    <rPh sb="2" eb="3">
      <t>アン</t>
    </rPh>
    <phoneticPr fontId="1"/>
  </si>
  <si>
    <t>トマトのホイル焼き</t>
    <rPh sb="7" eb="8">
      <t>ヤ</t>
    </rPh>
    <phoneticPr fontId="1"/>
  </si>
  <si>
    <t xml:space="preserve">バター美味しかった
</t>
    <rPh sb="3" eb="5">
      <t>オイ</t>
    </rPh>
    <phoneticPr fontId="1"/>
  </si>
  <si>
    <t xml:space="preserve">火加減注意（炭横でも結構掛かる）
</t>
    <rPh sb="0" eb="3">
      <t>ヒカゲン</t>
    </rPh>
    <rPh sb="3" eb="5">
      <t>チュウイ</t>
    </rPh>
    <rPh sb="6" eb="7">
      <t>スミ</t>
    </rPh>
    <rPh sb="7" eb="8">
      <t>ヨコ</t>
    </rPh>
    <rPh sb="10" eb="12">
      <t>ケッコウ</t>
    </rPh>
    <rPh sb="12" eb="13">
      <t>カ</t>
    </rPh>
    <phoneticPr fontId="1"/>
  </si>
  <si>
    <t xml:space="preserve">20人くらいなら1つでよいかも
水分が飛んでしまうのに注意
</t>
    <rPh sb="2" eb="3">
      <t>ニン</t>
    </rPh>
    <rPh sb="16" eb="18">
      <t>スイブン</t>
    </rPh>
    <rPh sb="19" eb="20">
      <t>ト</t>
    </rPh>
    <rPh sb="27" eb="29">
      <t>チュウイ</t>
    </rPh>
    <phoneticPr fontId="1"/>
  </si>
  <si>
    <t xml:space="preserve">甘味が出て美味しかった
</t>
    <rPh sb="0" eb="2">
      <t>アマミ</t>
    </rPh>
    <rPh sb="3" eb="4">
      <t>デ</t>
    </rPh>
    <rPh sb="5" eb="7">
      <t>オイ</t>
    </rPh>
    <phoneticPr fontId="1"/>
  </si>
  <si>
    <t xml:space="preserve">火加減注意（炭横でも結構掛かる）
ベーコンは切った方が良い
</t>
    <rPh sb="0" eb="3">
      <t>ヒカゲン</t>
    </rPh>
    <rPh sb="3" eb="5">
      <t>チュウイ</t>
    </rPh>
    <rPh sb="6" eb="7">
      <t>スミ</t>
    </rPh>
    <rPh sb="7" eb="8">
      <t>ヨコ</t>
    </rPh>
    <rPh sb="10" eb="12">
      <t>ケッコウ</t>
    </rPh>
    <rPh sb="12" eb="13">
      <t>カ</t>
    </rPh>
    <rPh sb="22" eb="23">
      <t>キ</t>
    </rPh>
    <rPh sb="25" eb="26">
      <t>ホウ</t>
    </rPh>
    <rPh sb="27" eb="28">
      <t>ヨ</t>
    </rPh>
    <phoneticPr fontId="1"/>
  </si>
  <si>
    <t xml:space="preserve">トマト半分とベーコンカット指示する
</t>
    <rPh sb="3" eb="5">
      <t>ハンブン</t>
    </rPh>
    <rPh sb="13" eb="15">
      <t>シジ</t>
    </rPh>
    <phoneticPr fontId="1"/>
  </si>
  <si>
    <t>直炭くらいで丁度良い（七輪等？）
最初に温めてみる</t>
    <rPh sb="0" eb="1">
      <t>チョク</t>
    </rPh>
    <rPh sb="1" eb="2">
      <t>スミ</t>
    </rPh>
    <rPh sb="6" eb="8">
      <t>チョウド</t>
    </rPh>
    <rPh sb="8" eb="9">
      <t>ヨ</t>
    </rPh>
    <rPh sb="11" eb="13">
      <t>シチリン</t>
    </rPh>
    <rPh sb="13" eb="14">
      <t>トウ</t>
    </rPh>
    <rPh sb="17" eb="19">
      <t>サイショ</t>
    </rPh>
    <rPh sb="20" eb="21">
      <t>アタタ</t>
    </rPh>
    <phoneticPr fontId="1"/>
  </si>
  <si>
    <t>入場料/駐車</t>
    <rPh sb="0" eb="3">
      <t>ニュウジョウリョウ</t>
    </rPh>
    <rPh sb="4" eb="6">
      <t>チュウシャ</t>
    </rPh>
    <phoneticPr fontId="1"/>
  </si>
  <si>
    <t>お茶</t>
    <rPh sb="1" eb="2">
      <t>チャ</t>
    </rPh>
    <phoneticPr fontId="1"/>
  </si>
  <si>
    <t>氷</t>
    <rPh sb="0" eb="1">
      <t>コオリ</t>
    </rPh>
    <phoneticPr fontId="1"/>
  </si>
  <si>
    <t>アクアパッツァ皿（アルミ）</t>
    <rPh sb="7" eb="8">
      <t>サラ</t>
    </rPh>
    <phoneticPr fontId="1"/>
  </si>
  <si>
    <t xml:space="preserve">アルミ皿で手軽に出来た
</t>
    <rPh sb="3" eb="4">
      <t>サラ</t>
    </rPh>
    <rPh sb="5" eb="7">
      <t>テガル</t>
    </rPh>
    <rPh sb="8" eb="10">
      <t>デキ</t>
    </rPh>
    <phoneticPr fontId="1"/>
  </si>
  <si>
    <t>食器等</t>
    <rPh sb="0" eb="2">
      <t>ショッキ</t>
    </rPh>
    <rPh sb="2" eb="3">
      <t>トウ</t>
    </rPh>
    <phoneticPr fontId="1"/>
  </si>
  <si>
    <t>食材・ドリンク</t>
    <rPh sb="0" eb="2">
      <t>ショクザイ</t>
    </rPh>
    <phoneticPr fontId="1"/>
  </si>
  <si>
    <t xml:space="preserve">下にアルミ皿を引くとやりやすい
トマトの彩りが良かった
</t>
    <rPh sb="0" eb="1">
      <t>シタ</t>
    </rPh>
    <rPh sb="5" eb="6">
      <t>サラ</t>
    </rPh>
    <rPh sb="7" eb="8">
      <t>ヒ</t>
    </rPh>
    <rPh sb="20" eb="21">
      <t>イロド</t>
    </rPh>
    <rPh sb="23" eb="24">
      <t>ヨ</t>
    </rPh>
    <phoneticPr fontId="1"/>
  </si>
  <si>
    <t>肉</t>
    <rPh sb="0" eb="1">
      <t>ニク</t>
    </rPh>
    <phoneticPr fontId="1"/>
  </si>
  <si>
    <t>着時間</t>
    <rPh sb="0" eb="1">
      <t>チャク</t>
    </rPh>
    <rPh sb="1" eb="3">
      <t>ジカン</t>
    </rPh>
    <phoneticPr fontId="1"/>
  </si>
  <si>
    <t>東京</t>
    <rPh sb="0" eb="2">
      <t>トウキョウ</t>
    </rPh>
    <phoneticPr fontId="1"/>
  </si>
  <si>
    <t>1都3県</t>
    <rPh sb="1" eb="2">
      <t>ト</t>
    </rPh>
    <rPh sb="3" eb="4">
      <t>ケン</t>
    </rPh>
    <phoneticPr fontId="1"/>
  </si>
  <si>
    <t>東京（他も可）</t>
    <rPh sb="0" eb="2">
      <t>トウキョウ</t>
    </rPh>
    <rPh sb="3" eb="4">
      <t>ホカ</t>
    </rPh>
    <rPh sb="5" eb="6">
      <t>カ</t>
    </rPh>
    <phoneticPr fontId="1"/>
  </si>
  <si>
    <t>テーブル</t>
    <phoneticPr fontId="1"/>
  </si>
  <si>
    <t>イス</t>
    <phoneticPr fontId="1"/>
  </si>
  <si>
    <t>ダッチセット</t>
    <phoneticPr fontId="1"/>
  </si>
  <si>
    <t>スタンド</t>
    <phoneticPr fontId="1"/>
  </si>
  <si>
    <t>チキン</t>
    <phoneticPr fontId="1"/>
  </si>
  <si>
    <t>タープ</t>
    <phoneticPr fontId="1"/>
  </si>
  <si>
    <t>クーラーＢＯＸ</t>
    <phoneticPr fontId="1"/>
  </si>
  <si>
    <t>ジャグ</t>
    <phoneticPr fontId="1"/>
  </si>
  <si>
    <t>リアカー</t>
    <phoneticPr fontId="1"/>
  </si>
  <si>
    <t>キャリーカート</t>
    <phoneticPr fontId="1"/>
  </si>
  <si>
    <t>エリア</t>
    <phoneticPr fontId="1"/>
  </si>
  <si>
    <t>バーベキュースタイル</t>
    <phoneticPr fontId="1"/>
  </si>
  <si>
    <t>60ｘ120</t>
    <phoneticPr fontId="1"/>
  </si>
  <si>
    <t>3ｋｇ</t>
    <phoneticPr fontId="1"/>
  </si>
  <si>
    <t>レンタルフィールド</t>
    <phoneticPr fontId="1"/>
  </si>
  <si>
    <t>レンタルのゴードン</t>
    <phoneticPr fontId="1"/>
  </si>
  <si>
    <t>6ｋｇ</t>
    <phoneticPr fontId="1"/>
  </si>
  <si>
    <t>10インチ</t>
    <phoneticPr fontId="1"/>
  </si>
  <si>
    <t>ダッチオーブン</t>
    <phoneticPr fontId="1"/>
  </si>
  <si>
    <t>チキン</t>
    <phoneticPr fontId="1"/>
  </si>
  <si>
    <t>ＮＯ</t>
    <phoneticPr fontId="1"/>
  </si>
  <si>
    <t>コンロ</t>
    <phoneticPr fontId="1"/>
  </si>
  <si>
    <t>テーブル</t>
    <phoneticPr fontId="1"/>
  </si>
  <si>
    <t>エリア</t>
    <phoneticPr fontId="1"/>
  </si>
  <si>
    <t>レンタルフィールド</t>
    <phoneticPr fontId="1"/>
  </si>
  <si>
    <t>60ｘ120</t>
    <phoneticPr fontId="1"/>
  </si>
  <si>
    <t>3ｋｇ</t>
    <phoneticPr fontId="1"/>
  </si>
  <si>
    <t>レンタルのゴードン</t>
    <phoneticPr fontId="1"/>
  </si>
  <si>
    <t>60ｘ120</t>
    <phoneticPr fontId="1"/>
  </si>
  <si>
    <t>6ｋｇ</t>
    <phoneticPr fontId="1"/>
  </si>
  <si>
    <t>出欠</t>
    <rPh sb="0" eb="2">
      <t>シュッケツ</t>
    </rPh>
    <phoneticPr fontId="1"/>
  </si>
  <si>
    <t>レンタル</t>
    <phoneticPr fontId="1"/>
  </si>
  <si>
    <t>レンタル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</si>
  <si>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</si>
  <si>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</si>
  <si>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しいたけ</t>
    <phoneticPr fontId="1"/>
  </si>
  <si>
    <t>1P</t>
    <phoneticPr fontId="1"/>
  </si>
  <si>
    <t>とうもろこし</t>
    <phoneticPr fontId="1"/>
  </si>
  <si>
    <t>じゃがいも</t>
    <phoneticPr fontId="1"/>
  </si>
  <si>
    <t>さつまいも</t>
    <phoneticPr fontId="1"/>
  </si>
  <si>
    <t>たまねぎ</t>
    <phoneticPr fontId="1"/>
  </si>
  <si>
    <t>エリンギ</t>
    <phoneticPr fontId="1"/>
  </si>
  <si>
    <t>にんじん</t>
    <phoneticPr fontId="1"/>
  </si>
  <si>
    <t>ばなな</t>
    <phoneticPr fontId="1"/>
  </si>
  <si>
    <t>1Ｐ</t>
    <phoneticPr fontId="1"/>
  </si>
  <si>
    <t>1Ｐ</t>
    <phoneticPr fontId="1"/>
  </si>
  <si>
    <t>5本</t>
    <rPh sb="1" eb="2">
      <t>ホン</t>
    </rPh>
    <phoneticPr fontId="1"/>
  </si>
  <si>
    <t>2ℓ</t>
    <phoneticPr fontId="1"/>
  </si>
  <si>
    <t>ローリエ・ローズマリー</t>
    <phoneticPr fontId="1"/>
  </si>
  <si>
    <t>【スペアリブ】</t>
    <phoneticPr fontId="1"/>
  </si>
  <si>
    <t>　スペアリブ肉（１人分）</t>
    <rPh sb="6" eb="7">
      <t>ニク</t>
    </rPh>
    <rPh sb="9" eb="11">
      <t>ニンブン</t>
    </rPh>
    <phoneticPr fontId="1"/>
  </si>
  <si>
    <t>100ｇ</t>
    <phoneticPr fontId="1"/>
  </si>
  <si>
    <t>ネギ１本</t>
    <rPh sb="3" eb="4">
      <t>ホン</t>
    </rPh>
    <phoneticPr fontId="1"/>
  </si>
  <si>
    <t>【タンドリーチキン】</t>
    <phoneticPr fontId="1"/>
  </si>
  <si>
    <t>焼きそば</t>
    <rPh sb="0" eb="1">
      <t>ヤ</t>
    </rPh>
    <phoneticPr fontId="1"/>
  </si>
  <si>
    <t>焼きそば野菜</t>
    <rPh sb="0" eb="1">
      <t>ヤ</t>
    </rPh>
    <rPh sb="4" eb="6">
      <t>ヤサイ</t>
    </rPh>
    <phoneticPr fontId="1"/>
  </si>
  <si>
    <t>　タンドリーペースト</t>
    <phoneticPr fontId="1"/>
  </si>
  <si>
    <t>ほたて</t>
    <phoneticPr fontId="1"/>
  </si>
  <si>
    <t>　ヨーグルト</t>
    <phoneticPr fontId="1"/>
  </si>
  <si>
    <t>さざえ</t>
    <phoneticPr fontId="1"/>
  </si>
  <si>
    <t>かき</t>
    <phoneticPr fontId="1"/>
  </si>
  <si>
    <t>ブルーシート</t>
    <phoneticPr fontId="1"/>
  </si>
  <si>
    <t>　オリーブオイル</t>
    <phoneticPr fontId="1"/>
  </si>
  <si>
    <t>　にんにく</t>
    <phoneticPr fontId="1"/>
  </si>
  <si>
    <t>　とうがらし</t>
    <phoneticPr fontId="1"/>
  </si>
  <si>
    <t>40ｇ</t>
    <phoneticPr fontId="1"/>
  </si>
  <si>
    <t>　バケット</t>
    <phoneticPr fontId="1"/>
  </si>
  <si>
    <t>【アクアパッツァ】</t>
    <phoneticPr fontId="1"/>
  </si>
  <si>
    <t>あさり</t>
    <phoneticPr fontId="1"/>
  </si>
  <si>
    <t>1箱</t>
    <rPh sb="1" eb="2">
      <t>ハコ</t>
    </rPh>
    <phoneticPr fontId="1"/>
  </si>
  <si>
    <t>プチトマト</t>
    <phoneticPr fontId="1"/>
  </si>
  <si>
    <t>ウェットティッシュ</t>
    <phoneticPr fontId="1"/>
  </si>
  <si>
    <t>レモン</t>
    <phoneticPr fontId="1"/>
  </si>
  <si>
    <t>キッチンタオル</t>
    <phoneticPr fontId="1"/>
  </si>
  <si>
    <t>マジック</t>
    <phoneticPr fontId="1"/>
  </si>
  <si>
    <t>１セット</t>
    <phoneticPr fontId="1"/>
  </si>
  <si>
    <t>にんにくすりおろし</t>
    <phoneticPr fontId="1"/>
  </si>
  <si>
    <t>アルミホイル</t>
    <phoneticPr fontId="1"/>
  </si>
  <si>
    <t>機材セット</t>
    <rPh sb="0" eb="2">
      <t>キザイ</t>
    </rPh>
    <phoneticPr fontId="1"/>
  </si>
  <si>
    <t>セッティング込</t>
    <rPh sb="6" eb="7">
      <t>コミ</t>
    </rPh>
    <phoneticPr fontId="1"/>
  </si>
  <si>
    <t>総額の30％</t>
    <rPh sb="0" eb="2">
      <t>ソウガク</t>
    </rPh>
    <phoneticPr fontId="1"/>
  </si>
  <si>
    <t xml:space="preserve">
</t>
    <phoneticPr fontId="1"/>
  </si>
  <si>
    <t>アクアパッツァ</t>
    <phoneticPr fontId="1"/>
  </si>
  <si>
    <t>チーズフォンデュ</t>
    <phoneticPr fontId="1"/>
  </si>
  <si>
    <t>ローストチキン</t>
    <phoneticPr fontId="1"/>
  </si>
  <si>
    <t>ラザニア</t>
    <phoneticPr fontId="1"/>
  </si>
  <si>
    <t xml:space="preserve">ローリエの匂いが良かった
豆炭の上火は良かった（程良い焦げ目）
火力は敷き鉄板満載で良い
</t>
    <rPh sb="5" eb="6">
      <t>ニオ</t>
    </rPh>
    <rPh sb="8" eb="9">
      <t>ヨ</t>
    </rPh>
    <rPh sb="13" eb="14">
      <t>マメ</t>
    </rPh>
    <rPh sb="14" eb="15">
      <t>スミ</t>
    </rPh>
    <rPh sb="16" eb="17">
      <t>ウエ</t>
    </rPh>
    <rPh sb="17" eb="18">
      <t>ヒ</t>
    </rPh>
    <rPh sb="19" eb="20">
      <t>ヨ</t>
    </rPh>
    <rPh sb="24" eb="26">
      <t>ホドヨ</t>
    </rPh>
    <rPh sb="27" eb="28">
      <t>コ</t>
    </rPh>
    <rPh sb="29" eb="30">
      <t>メ</t>
    </rPh>
    <rPh sb="32" eb="34">
      <t>カリョク</t>
    </rPh>
    <rPh sb="35" eb="36">
      <t>シ</t>
    </rPh>
    <rPh sb="37" eb="39">
      <t>テッパン</t>
    </rPh>
    <rPh sb="39" eb="41">
      <t>マンサイ</t>
    </rPh>
    <rPh sb="42" eb="43">
      <t>ヨ</t>
    </rPh>
    <phoneticPr fontId="1"/>
  </si>
  <si>
    <t>青の洞窟で手軽に出来た</t>
    <rPh sb="0" eb="1">
      <t>アオ</t>
    </rPh>
    <rPh sb="2" eb="4">
      <t>ドウクツ</t>
    </rPh>
    <rPh sb="5" eb="7">
      <t>テガル</t>
    </rPh>
    <rPh sb="8" eb="10">
      <t>デキ</t>
    </rPh>
    <phoneticPr fontId="1"/>
  </si>
  <si>
    <t>上の皮が焦げた（あたる？）
若干野菜が焦げた
豆炭がくずれやすい</t>
    <rPh sb="0" eb="1">
      <t>ウエ</t>
    </rPh>
    <rPh sb="2" eb="3">
      <t>カワ</t>
    </rPh>
    <rPh sb="4" eb="5">
      <t>コ</t>
    </rPh>
    <rPh sb="14" eb="16">
      <t>ジャッカン</t>
    </rPh>
    <rPh sb="16" eb="18">
      <t>ヤサイ</t>
    </rPh>
    <rPh sb="19" eb="20">
      <t>コ</t>
    </rPh>
    <rPh sb="23" eb="24">
      <t>マメ</t>
    </rPh>
    <rPh sb="24" eb="25">
      <t>スミ</t>
    </rPh>
    <phoneticPr fontId="1"/>
  </si>
  <si>
    <t>なかなかのボリューム</t>
    <phoneticPr fontId="1"/>
  </si>
  <si>
    <t>単品</t>
    <rPh sb="0" eb="2">
      <t>タンピン</t>
    </rPh>
    <phoneticPr fontId="1"/>
  </si>
  <si>
    <t>アクアパッツァ・ローストキチン・トマトホイル焼き・アヒージョ・ビールサーバー</t>
    <rPh sb="22" eb="23">
      <t>ヤ</t>
    </rPh>
    <phoneticPr fontId="1"/>
  </si>
  <si>
    <t>ショウガ</t>
    <phoneticPr fontId="1"/>
  </si>
  <si>
    <t>冷凍ピラフ</t>
    <rPh sb="0" eb="2">
      <t>レイトウ</t>
    </rPh>
    <phoneticPr fontId="1"/>
  </si>
  <si>
    <t>1P</t>
    <phoneticPr fontId="1"/>
  </si>
  <si>
    <t>牛ブロック</t>
    <rPh sb="0" eb="1">
      <t>ギュウ</t>
    </rPh>
    <phoneticPr fontId="1"/>
  </si>
  <si>
    <t>ダッチセット</t>
    <phoneticPr fontId="1"/>
  </si>
  <si>
    <t>パプリカとかも入れてみる
味付け濃いめに</t>
    <rPh sb="7" eb="8">
      <t>イ</t>
    </rPh>
    <rPh sb="13" eb="15">
      <t>アジツ</t>
    </rPh>
    <rPh sb="16" eb="17">
      <t>コ</t>
    </rPh>
    <phoneticPr fontId="1"/>
  </si>
  <si>
    <t>レモン風味のスペアリブ</t>
    <rPh sb="3" eb="5">
      <t>フウミ</t>
    </rPh>
    <phoneticPr fontId="1"/>
  </si>
  <si>
    <t>肉柔らかく味良かった</t>
    <rPh sb="0" eb="1">
      <t>ニク</t>
    </rPh>
    <rPh sb="1" eb="2">
      <t>ヤワ</t>
    </rPh>
    <rPh sb="5" eb="6">
      <t>アジ</t>
    </rPh>
    <rPh sb="6" eb="7">
      <t>ヨ</t>
    </rPh>
    <phoneticPr fontId="1"/>
  </si>
  <si>
    <t>焼く時に、ソース入れない？
火力はもう少し強くても可</t>
    <rPh sb="0" eb="1">
      <t>ヤ</t>
    </rPh>
    <rPh sb="2" eb="3">
      <t>トキ</t>
    </rPh>
    <rPh sb="8" eb="9">
      <t>イ</t>
    </rPh>
    <rPh sb="14" eb="16">
      <t>カリョク</t>
    </rPh>
    <rPh sb="19" eb="20">
      <t>スコ</t>
    </rPh>
    <rPh sb="21" eb="22">
      <t>ツヨ</t>
    </rPh>
    <rPh sb="25" eb="26">
      <t>カ</t>
    </rPh>
    <phoneticPr fontId="1"/>
  </si>
  <si>
    <t>パエリア</t>
    <phoneticPr fontId="1"/>
  </si>
  <si>
    <t>米の火入れが悪い
味が薄かった</t>
    <rPh sb="0" eb="1">
      <t>コメ</t>
    </rPh>
    <rPh sb="2" eb="4">
      <t>ヒイ</t>
    </rPh>
    <rPh sb="6" eb="7">
      <t>ワル</t>
    </rPh>
    <rPh sb="9" eb="10">
      <t>アジ</t>
    </rPh>
    <rPh sb="11" eb="12">
      <t>ウス</t>
    </rPh>
    <phoneticPr fontId="1"/>
  </si>
  <si>
    <t>時間はちゃんと測る
塩コショウは結構入れてよい</t>
    <rPh sb="0" eb="2">
      <t>ジカン</t>
    </rPh>
    <rPh sb="7" eb="8">
      <t>ハカ</t>
    </rPh>
    <rPh sb="10" eb="11">
      <t>シオ</t>
    </rPh>
    <rPh sb="16" eb="18">
      <t>ケッコウ</t>
    </rPh>
    <rPh sb="18" eb="19">
      <t>イ</t>
    </rPh>
    <phoneticPr fontId="1"/>
  </si>
  <si>
    <t>ブラックタイガー（1尾）</t>
    <rPh sb="10" eb="11">
      <t>ビ</t>
    </rPh>
    <phoneticPr fontId="1"/>
  </si>
  <si>
    <t>【ローストチキン・ビア缶チキン】</t>
    <rPh sb="11" eb="12">
      <t>カン</t>
    </rPh>
    <phoneticPr fontId="1"/>
  </si>
  <si>
    <t>パイナップル</t>
    <phoneticPr fontId="1"/>
  </si>
  <si>
    <t>パプリカパウダー</t>
    <phoneticPr fontId="1"/>
  </si>
  <si>
    <t>1缶</t>
    <rPh sb="1" eb="2">
      <t>カン</t>
    </rPh>
    <phoneticPr fontId="1"/>
  </si>
  <si>
    <t>チリパウダー</t>
    <phoneticPr fontId="1"/>
  </si>
  <si>
    <t>野菜の種類を増やす？
ほっといたらチーズ焦げた</t>
    <rPh sb="0" eb="2">
      <t>ヤサイ</t>
    </rPh>
    <rPh sb="3" eb="5">
      <t>シュルイ</t>
    </rPh>
    <rPh sb="6" eb="7">
      <t>フ</t>
    </rPh>
    <rPh sb="20" eb="21">
      <t>コ</t>
    </rPh>
    <phoneticPr fontId="1"/>
  </si>
  <si>
    <t>レモン風味がない
野菜に火が入りにくい（炭の量考える）
ソースで肉が焦げた</t>
    <rPh sb="3" eb="5">
      <t>フウミ</t>
    </rPh>
    <rPh sb="9" eb="11">
      <t>ヤサイ</t>
    </rPh>
    <rPh sb="12" eb="13">
      <t>ヒ</t>
    </rPh>
    <rPh sb="14" eb="15">
      <t>ハイ</t>
    </rPh>
    <rPh sb="20" eb="21">
      <t>スミ</t>
    </rPh>
    <rPh sb="22" eb="23">
      <t>リョウ</t>
    </rPh>
    <rPh sb="23" eb="24">
      <t>カンガ</t>
    </rPh>
    <rPh sb="32" eb="33">
      <t>ニク</t>
    </rPh>
    <rPh sb="34" eb="35">
      <t>コ</t>
    </rPh>
    <phoneticPr fontId="1"/>
  </si>
  <si>
    <t>【アヒージョ・バーニャカウダ】</t>
    <phoneticPr fontId="1"/>
  </si>
  <si>
    <t>　パプリカ</t>
    <phoneticPr fontId="1"/>
  </si>
  <si>
    <t>　プチトマト</t>
    <phoneticPr fontId="1"/>
  </si>
  <si>
    <t>炭（マングローブ6ｋｇ）</t>
    <rPh sb="0" eb="1">
      <t>スミ</t>
    </rPh>
    <phoneticPr fontId="1"/>
  </si>
  <si>
    <t>フルーツポンチ皿</t>
    <rPh sb="7" eb="8">
      <t>サラ</t>
    </rPh>
    <phoneticPr fontId="1"/>
  </si>
  <si>
    <t>ローストビーフ（安）</t>
    <rPh sb="8" eb="9">
      <t>ヤス</t>
    </rPh>
    <phoneticPr fontId="1"/>
  </si>
  <si>
    <t>500ｇ</t>
    <phoneticPr fontId="1"/>
  </si>
  <si>
    <t>炭（岩手切炭3ｋｇ）</t>
    <rPh sb="0" eb="1">
      <t>スミ</t>
    </rPh>
    <rPh sb="2" eb="4">
      <t>イワテ</t>
    </rPh>
    <rPh sb="4" eb="6">
      <t>キリズミ</t>
    </rPh>
    <phoneticPr fontId="1"/>
  </si>
  <si>
    <t>バケット</t>
    <phoneticPr fontId="1"/>
  </si>
  <si>
    <t>プラフォーク</t>
    <phoneticPr fontId="1"/>
  </si>
  <si>
    <t>プラスプーン</t>
    <phoneticPr fontId="1"/>
  </si>
  <si>
    <t>養生テープ</t>
    <rPh sb="0" eb="2">
      <t>ヨウジョウ</t>
    </rPh>
    <phoneticPr fontId="1"/>
  </si>
  <si>
    <t>1巻き</t>
    <rPh sb="1" eb="2">
      <t>マ</t>
    </rPh>
    <phoneticPr fontId="1"/>
  </si>
  <si>
    <t>ラムチョップ（グラム1.5本）</t>
    <rPh sb="13" eb="14">
      <t>ホン</t>
    </rPh>
    <phoneticPr fontId="1"/>
  </si>
  <si>
    <t>白胡椒</t>
    <rPh sb="0" eb="1">
      <t>シロ</t>
    </rPh>
    <rPh sb="1" eb="3">
      <t>コショウ</t>
    </rPh>
    <phoneticPr fontId="1"/>
  </si>
  <si>
    <t>クリスタルソルト</t>
    <phoneticPr fontId="1"/>
  </si>
  <si>
    <t>カセットボンベ</t>
    <phoneticPr fontId="1"/>
  </si>
  <si>
    <t>着火剤</t>
    <rPh sb="0" eb="2">
      <t>チャッカ</t>
    </rPh>
    <rPh sb="2" eb="3">
      <t>ザイ</t>
    </rPh>
    <phoneticPr fontId="1"/>
  </si>
  <si>
    <t>皿</t>
    <rPh sb="0" eb="1">
      <t>サラ</t>
    </rPh>
    <phoneticPr fontId="1"/>
  </si>
  <si>
    <t>でかしいたけ</t>
    <phoneticPr fontId="1"/>
  </si>
  <si>
    <t>ブロッコリー半分</t>
    <rPh sb="6" eb="8">
      <t>ハンブン</t>
    </rPh>
    <phoneticPr fontId="1"/>
  </si>
  <si>
    <t>A男</t>
    <rPh sb="1" eb="2">
      <t>オ</t>
    </rPh>
    <phoneticPr fontId="1"/>
  </si>
  <si>
    <t>B子</t>
    <rPh sb="1" eb="2">
      <t>コ</t>
    </rPh>
    <phoneticPr fontId="1"/>
  </si>
  <si>
    <t>※名前を入れると〇が表示され人数が出ます。</t>
    <rPh sb="1" eb="3">
      <t>ナマエ</t>
    </rPh>
    <rPh sb="4" eb="5">
      <t>イ</t>
    </rPh>
    <rPh sb="10" eb="12">
      <t>ヒョウジ</t>
    </rPh>
    <rPh sb="14" eb="16">
      <t>ニンズウ</t>
    </rPh>
    <rPh sb="17" eb="18">
      <t>デ</t>
    </rPh>
    <phoneticPr fontId="1"/>
  </si>
  <si>
    <t>金額シートの値が反映される</t>
    <rPh sb="0" eb="2">
      <t>キンガク</t>
    </rPh>
    <rPh sb="6" eb="7">
      <t>アタイ</t>
    </rPh>
    <rPh sb="8" eb="10">
      <t>ハンエイ</t>
    </rPh>
    <phoneticPr fontId="1"/>
  </si>
  <si>
    <t>食材</t>
    <rPh sb="0" eb="2">
      <t>ショクザイ</t>
    </rPh>
    <phoneticPr fontId="1"/>
  </si>
  <si>
    <t>食材の計に値が飛ぶ</t>
    <rPh sb="0" eb="2">
      <t>ショクザイ</t>
    </rPh>
    <rPh sb="3" eb="4">
      <t>ケイ</t>
    </rPh>
    <rPh sb="5" eb="6">
      <t>アタイ</t>
    </rPh>
    <rPh sb="7" eb="8">
      <t>ト</t>
    </rPh>
    <phoneticPr fontId="1"/>
  </si>
  <si>
    <t>食費</t>
    <rPh sb="0" eb="2">
      <t>ショクヒ</t>
    </rPh>
    <phoneticPr fontId="1"/>
  </si>
  <si>
    <t>名前が一致しないので反映されない</t>
    <rPh sb="0" eb="2">
      <t>ナマエ</t>
    </rPh>
    <rPh sb="3" eb="5">
      <t>イッチ</t>
    </rPh>
    <rPh sb="10" eb="12">
      <t>ハンエイ</t>
    </rPh>
    <phoneticPr fontId="1"/>
  </si>
  <si>
    <t>種別を合わせると内訳に総計で反映される</t>
    <rPh sb="0" eb="2">
      <t>シュベツ</t>
    </rPh>
    <rPh sb="3" eb="4">
      <t>ア</t>
    </rPh>
    <rPh sb="8" eb="10">
      <t>ウチワケ</t>
    </rPh>
    <rPh sb="11" eb="13">
      <t>ソウケイ</t>
    </rPh>
    <rPh sb="14" eb="16">
      <t>ハンエイ</t>
    </rPh>
    <phoneticPr fontId="1"/>
  </si>
  <si>
    <t>ここは消して使って下さい</t>
    <rPh sb="3" eb="4">
      <t>ケ</t>
    </rPh>
    <rPh sb="6" eb="7">
      <t>ツカ</t>
    </rPh>
    <rPh sb="9" eb="10">
      <t>クダ</t>
    </rPh>
    <phoneticPr fontId="1"/>
  </si>
  <si>
    <t>「ＢＢＱ」のシートに金額が入ります。</t>
    <phoneticPr fontId="1"/>
  </si>
  <si>
    <t>※使用したい業者番号を入力すると</t>
    <rPh sb="1" eb="3">
      <t>シヨウ</t>
    </rPh>
    <rPh sb="6" eb="8">
      <t>ギョウシャ</t>
    </rPh>
    <rPh sb="8" eb="10">
      <t>バンゴウ</t>
    </rPh>
    <rPh sb="11" eb="13">
      <t>ニュウリョク</t>
    </rPh>
    <phoneticPr fontId="1"/>
  </si>
  <si>
    <t>チェック</t>
    <phoneticPr fontId="1"/>
  </si>
  <si>
    <t>単位</t>
    <rPh sb="0" eb="2">
      <t>タンイ</t>
    </rPh>
    <phoneticPr fontId="1"/>
  </si>
  <si>
    <t>黄色セルの計算式いじらない</t>
    <rPh sb="0" eb="2">
      <t>キイロ</t>
    </rPh>
    <rPh sb="5" eb="8">
      <t>ケイサンシキ</t>
    </rPh>
    <phoneticPr fontId="1"/>
  </si>
  <si>
    <t>単価と個数に数値を入れると</t>
    <rPh sb="0" eb="2">
      <t>タンカ</t>
    </rPh>
    <rPh sb="3" eb="5">
      <t>コスウ</t>
    </rPh>
    <rPh sb="6" eb="8">
      <t>スウチ</t>
    </rPh>
    <rPh sb="9" eb="10">
      <t>イ</t>
    </rPh>
    <phoneticPr fontId="1"/>
  </si>
  <si>
    <t>金額が出ます</t>
    <rPh sb="0" eb="2">
      <t>キンガク</t>
    </rPh>
    <rPh sb="3" eb="4">
      <t>デ</t>
    </rPh>
    <phoneticPr fontId="1"/>
  </si>
  <si>
    <t>バーベキュー結果：全て直接入力</t>
    <rPh sb="6" eb="8">
      <t>ケッカ</t>
    </rPh>
    <rPh sb="9" eb="10">
      <t>スベ</t>
    </rPh>
    <rPh sb="11" eb="13">
      <t>チョクセツ</t>
    </rPh>
    <rPh sb="13" eb="15">
      <t>ニュウリョク</t>
    </rPh>
    <phoneticPr fontId="1"/>
  </si>
  <si>
    <t>黄色セルの計算式はいじらない</t>
    <rPh sb="0" eb="2">
      <t>キイロ</t>
    </rPh>
    <rPh sb="5" eb="8">
      <t>ケイサンシキ</t>
    </rPh>
    <phoneticPr fontId="1"/>
  </si>
  <si>
    <t>〇</t>
    <phoneticPr fontId="1"/>
  </si>
  <si>
    <t>☓</t>
    <phoneticPr fontId="1"/>
  </si>
  <si>
    <t>１人単価
（実際単価）</t>
    <rPh sb="1" eb="2">
      <t>リ</t>
    </rPh>
    <rPh sb="2" eb="4">
      <t>タンカ</t>
    </rPh>
    <rPh sb="6" eb="8">
      <t>ジッサイ</t>
    </rPh>
    <rPh sb="8" eb="10">
      <t>タンカ</t>
    </rPh>
    <phoneticPr fontId="1"/>
  </si>
  <si>
    <t>単価（切上単価）</t>
    <rPh sb="0" eb="2">
      <t>タンカ</t>
    </rPh>
    <rPh sb="3" eb="5">
      <t>キリアゲ</t>
    </rPh>
    <rPh sb="5" eb="7">
      <t>タンカ</t>
    </rPh>
    <phoneticPr fontId="1"/>
  </si>
  <si>
    <r>
      <t xml:space="preserve">余り
</t>
    </r>
    <r>
      <rPr>
        <sz val="8"/>
        <color theme="1"/>
        <rFont val="ＭＳ Ｐゴシック"/>
        <family val="3"/>
        <charset val="128"/>
        <scheme val="minor"/>
      </rPr>
      <t>（予算-実費）</t>
    </r>
    <rPh sb="0" eb="1">
      <t>アマ</t>
    </rPh>
    <rPh sb="4" eb="6">
      <t>ヨサン</t>
    </rPh>
    <rPh sb="7" eb="9">
      <t>ジッピ</t>
    </rPh>
    <phoneticPr fontId="1"/>
  </si>
  <si>
    <t>肉一気に焼きすぎ、物の整理仕方考える
8：30前から業者が場所を取っていた。一般は２組程</t>
    <rPh sb="0" eb="1">
      <t>ニク</t>
    </rPh>
    <rPh sb="1" eb="3">
      <t>イッキ</t>
    </rPh>
    <rPh sb="4" eb="5">
      <t>ヤ</t>
    </rPh>
    <rPh sb="9" eb="10">
      <t>モノ</t>
    </rPh>
    <rPh sb="11" eb="13">
      <t>セイリ</t>
    </rPh>
    <rPh sb="13" eb="15">
      <t>シカタ</t>
    </rPh>
    <rPh sb="15" eb="16">
      <t>カンガ</t>
    </rPh>
    <rPh sb="23" eb="24">
      <t>マエ</t>
    </rPh>
    <rPh sb="26" eb="28">
      <t>ギョウシャ</t>
    </rPh>
    <rPh sb="29" eb="31">
      <t>バショ</t>
    </rPh>
    <rPh sb="32" eb="33">
      <t>ト</t>
    </rPh>
    <rPh sb="38" eb="40">
      <t>イッパン</t>
    </rPh>
    <rPh sb="42" eb="43">
      <t>クミ</t>
    </rPh>
    <rPh sb="43" eb="44">
      <t>ホド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</si>
</sst>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本&quot;"/>
    <numFmt numFmtId="177" formatCode="#,##0_);[Red]\(#,##0\)"/>
    <numFmt numFmtId="178" formatCode="0&quot;円&quot;"/>
    <numFmt numFmtId="179" formatCode="0&quot;個&quot;"/>
    <numFmt numFmtId="180" formatCode="0&quot;円～&quot;"/>
    <numFmt numFmtId="181" formatCode="0_);[Red]\(0\)"/>
    <numFmt numFmtId="182" formatCode="0.0&quot;kg&quot;"/>
    <numFmt numFmtId="183" formatCode="0&quot;式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indexed="64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indexed="64"/>
      </right>
      <top/>
      <bottom style="double">
        <color auto="1"/>
      </bottom>
      <diagonal/>
    </border>
    <border>
      <left style="thick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ck">
        <color indexed="64"/>
      </right>
      <top style="medium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hair">
        <color auto="1"/>
      </bottom>
      <diagonal/>
    </border>
    <border>
      <left style="thick">
        <color indexed="64"/>
      </left>
      <right/>
      <top/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3" fontId="0" fillId="0" borderId="0" xfId="0" applyNumberFormat="1" applyAlignment="1">
      <alignment vertical="center" shrinkToFit="1"/>
    </xf>
    <xf numFmtId="3" fontId="0" fillId="0" borderId="13" xfId="0" applyNumberForma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3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3" fontId="0" fillId="0" borderId="42" xfId="0" applyNumberFormat="1" applyBorder="1" applyAlignment="1">
      <alignment vertical="center" shrinkToFit="1"/>
    </xf>
    <xf numFmtId="0" fontId="0" fillId="0" borderId="52" xfId="0" applyBorder="1" applyAlignment="1">
      <alignment horizontal="center" vertical="center" shrinkToFit="1"/>
    </xf>
    <xf numFmtId="0" fontId="0" fillId="2" borderId="40" xfId="0" applyFill="1" applyBorder="1">
      <alignment vertical="center"/>
    </xf>
    <xf numFmtId="0" fontId="6" fillId="0" borderId="0" xfId="0" applyFont="1" applyAlignment="1">
      <alignment horizontal="center" vertical="center" wrapText="1" shrinkToFit="1"/>
    </xf>
    <xf numFmtId="0" fontId="0" fillId="0" borderId="41" xfId="0" applyBorder="1" applyAlignment="1">
      <alignment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64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4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3" fontId="0" fillId="0" borderId="80" xfId="0" applyNumberForma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0" fontId="0" fillId="0" borderId="85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80" fontId="0" fillId="0" borderId="16" xfId="0" applyNumberForma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3" fontId="0" fillId="0" borderId="17" xfId="0" applyNumberFormat="1" applyBorder="1" applyAlignment="1">
      <alignment horizontal="center" vertical="center" shrinkToFit="1"/>
    </xf>
    <xf numFmtId="3" fontId="0" fillId="0" borderId="16" xfId="0" applyNumberFormat="1" applyBorder="1" applyAlignment="1">
      <alignment horizontal="center" vertical="center" shrinkToFit="1"/>
    </xf>
    <xf numFmtId="3" fontId="0" fillId="0" borderId="36" xfId="0" applyNumberFormat="1" applyBorder="1" applyAlignment="1">
      <alignment horizontal="center" vertical="center" shrinkToFit="1"/>
    </xf>
    <xf numFmtId="3" fontId="0" fillId="0" borderId="28" xfId="0" applyNumberFormat="1" applyBorder="1" applyAlignment="1">
      <alignment horizontal="center" vertical="center" shrinkToFit="1"/>
    </xf>
    <xf numFmtId="3" fontId="0" fillId="0" borderId="6" xfId="0" applyNumberFormat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wrapText="1" shrinkToFit="1"/>
    </xf>
    <xf numFmtId="3" fontId="0" fillId="0" borderId="88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180" fontId="0" fillId="0" borderId="43" xfId="0" applyNumberFormat="1" applyBorder="1" applyAlignment="1">
      <alignment horizontal="center" vertical="center" shrinkToFit="1"/>
    </xf>
    <xf numFmtId="180" fontId="0" fillId="0" borderId="36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7" fontId="0" fillId="0" borderId="0" xfId="0" applyNumberFormat="1">
      <alignment vertical="center"/>
    </xf>
    <xf numFmtId="177" fontId="0" fillId="0" borderId="95" xfId="0" applyNumberFormat="1" applyBorder="1" applyAlignment="1">
      <alignment horizontal="center" vertical="center" shrinkToFit="1"/>
    </xf>
    <xf numFmtId="0" fontId="0" fillId="0" borderId="5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7" borderId="17" xfId="0" applyFill="1" applyBorder="1">
      <alignment vertical="center"/>
    </xf>
    <xf numFmtId="0" fontId="0" fillId="7" borderId="16" xfId="0" applyFill="1" applyBorder="1" applyAlignment="1">
      <alignment vertical="center" wrapText="1"/>
    </xf>
    <xf numFmtId="0" fontId="0" fillId="3" borderId="15" xfId="0" applyFill="1" applyBorder="1">
      <alignment vertical="center"/>
    </xf>
    <xf numFmtId="0" fontId="0" fillId="3" borderId="14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3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7" borderId="16" xfId="0" applyFill="1" applyBorder="1" applyAlignment="1">
      <alignment vertical="top" wrapText="1"/>
    </xf>
    <xf numFmtId="177" fontId="0" fillId="0" borderId="44" xfId="0" applyNumberFormat="1" applyBorder="1" applyAlignment="1">
      <alignment horizontal="center" vertical="center" shrinkToFit="1"/>
    </xf>
    <xf numFmtId="177" fontId="0" fillId="0" borderId="96" xfId="0" applyNumberFormat="1" applyBorder="1" applyAlignment="1">
      <alignment horizontal="center" vertical="center" shrinkToFit="1"/>
    </xf>
    <xf numFmtId="0" fontId="0" fillId="2" borderId="33" xfId="0" applyFill="1" applyBorder="1" applyAlignment="1">
      <alignment vertical="top" wrapText="1"/>
    </xf>
    <xf numFmtId="182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" fontId="0" fillId="0" borderId="49" xfId="0" applyNumberFormat="1" applyBorder="1" applyAlignment="1">
      <alignment horizontal="center" vertical="center" shrinkToFit="1"/>
    </xf>
    <xf numFmtId="3" fontId="0" fillId="0" borderId="38" xfId="0" applyNumberFormat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180" fontId="0" fillId="0" borderId="33" xfId="0" applyNumberFormat="1" applyBorder="1" applyAlignment="1">
      <alignment horizontal="center" vertical="center" shrinkToFit="1"/>
    </xf>
    <xf numFmtId="3" fontId="0" fillId="0" borderId="40" xfId="0" applyNumberFormat="1" applyBorder="1" applyAlignment="1">
      <alignment horizontal="center" vertical="center" shrinkToFit="1"/>
    </xf>
    <xf numFmtId="3" fontId="0" fillId="0" borderId="33" xfId="0" applyNumberFormat="1" applyBorder="1" applyAlignment="1">
      <alignment horizontal="center" vertical="center" shrinkToFit="1"/>
    </xf>
    <xf numFmtId="3" fontId="0" fillId="0" borderId="43" xfId="0" applyNumberFormat="1" applyBorder="1" applyAlignment="1">
      <alignment horizontal="center" vertical="center" shrinkToFit="1"/>
    </xf>
    <xf numFmtId="3" fontId="0" fillId="0" borderId="46" xfId="0" applyNumberFormat="1" applyBorder="1" applyAlignment="1">
      <alignment horizontal="center" vertical="center" shrinkToFit="1"/>
    </xf>
    <xf numFmtId="3" fontId="0" fillId="0" borderId="3" xfId="0" applyNumberFormat="1" applyBorder="1" applyAlignment="1">
      <alignment horizontal="center" vertical="center" shrinkToFit="1"/>
    </xf>
    <xf numFmtId="3" fontId="6" fillId="0" borderId="46" xfId="0" applyNumberFormat="1" applyFont="1" applyBorder="1" applyAlignment="1">
      <alignment horizontal="center" vertical="center" wrapText="1" shrinkToFit="1"/>
    </xf>
    <xf numFmtId="3" fontId="0" fillId="0" borderId="90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8" fontId="0" fillId="0" borderId="41" xfId="0" applyNumberFormat="1" applyBorder="1" applyAlignment="1">
      <alignment vertical="center"/>
    </xf>
    <xf numFmtId="183" fontId="0" fillId="0" borderId="13" xfId="0" applyNumberFormat="1" applyBorder="1" applyAlignment="1">
      <alignment horizontal="right" vertical="center" shrinkToFit="1"/>
    </xf>
    <xf numFmtId="0" fontId="0" fillId="0" borderId="31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177" fontId="0" fillId="0" borderId="1" xfId="0" applyNumberFormat="1" applyFill="1" applyBorder="1" applyAlignment="1">
      <alignment horizontal="right" vertical="center" shrinkToFit="1"/>
    </xf>
    <xf numFmtId="0" fontId="0" fillId="0" borderId="30" xfId="0" applyFill="1" applyBorder="1" applyAlignment="1">
      <alignment horizontal="left" vertical="center" shrinkToFit="1"/>
    </xf>
    <xf numFmtId="177" fontId="0" fillId="0" borderId="30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center" shrinkToFit="1"/>
    </xf>
    <xf numFmtId="177" fontId="0" fillId="0" borderId="3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left" vertical="center" shrinkToFit="1"/>
    </xf>
    <xf numFmtId="177" fontId="0" fillId="0" borderId="2" xfId="0" applyNumberFormat="1" applyFill="1" applyBorder="1" applyAlignment="1">
      <alignment horizontal="right" vertical="center" shrinkToFit="1"/>
    </xf>
    <xf numFmtId="0" fontId="0" fillId="0" borderId="99" xfId="0" applyFill="1" applyBorder="1" applyAlignment="1">
      <alignment horizontal="left" vertical="center" shrinkToFit="1"/>
    </xf>
    <xf numFmtId="177" fontId="0" fillId="0" borderId="99" xfId="0" applyNumberFormat="1" applyFill="1" applyBorder="1" applyAlignment="1">
      <alignment horizontal="right" vertical="center" shrinkToFit="1"/>
    </xf>
    <xf numFmtId="179" fontId="0" fillId="0" borderId="3" xfId="0" applyNumberFormat="1" applyFill="1" applyBorder="1" applyAlignment="1">
      <alignment horizontal="left" vertical="center" shrinkToFit="1"/>
    </xf>
    <xf numFmtId="3" fontId="0" fillId="0" borderId="53" xfId="0" applyNumberFormat="1" applyBorder="1" applyAlignment="1">
      <alignment horizontal="right" vertical="center" shrinkToFit="1"/>
    </xf>
    <xf numFmtId="3" fontId="0" fillId="0" borderId="41" xfId="0" applyNumberFormat="1" applyBorder="1" applyAlignment="1">
      <alignment vertical="center" shrinkToFit="1"/>
    </xf>
    <xf numFmtId="3" fontId="0" fillId="0" borderId="101" xfId="0" applyNumberFormat="1" applyBorder="1" applyAlignment="1">
      <alignment vertical="center" shrinkToFit="1"/>
    </xf>
    <xf numFmtId="3" fontId="0" fillId="0" borderId="81" xfId="0" applyNumberFormat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178" fontId="0" fillId="0" borderId="0" xfId="0" applyNumberFormat="1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27" xfId="0" applyFill="1" applyBorder="1" applyAlignment="1">
      <alignment vertical="center" shrinkToFit="1"/>
    </xf>
    <xf numFmtId="0" fontId="0" fillId="3" borderId="14" xfId="0" applyFill="1" applyBorder="1" applyAlignment="1">
      <alignment vertical="top" wrapText="1"/>
    </xf>
    <xf numFmtId="177" fontId="0" fillId="4" borderId="71" xfId="0" applyNumberFormat="1" applyFill="1" applyBorder="1" applyAlignment="1">
      <alignment vertical="center" shrinkToFit="1"/>
    </xf>
    <xf numFmtId="3" fontId="0" fillId="4" borderId="13" xfId="0" applyNumberFormat="1" applyFill="1" applyBorder="1" applyAlignment="1">
      <alignment vertical="center" shrinkToFit="1"/>
    </xf>
    <xf numFmtId="14" fontId="0" fillId="0" borderId="91" xfId="0" applyNumberFormat="1" applyBorder="1">
      <alignment vertical="center"/>
    </xf>
    <xf numFmtId="20" fontId="0" fillId="0" borderId="91" xfId="0" applyNumberFormat="1" applyBorder="1">
      <alignment vertical="center"/>
    </xf>
    <xf numFmtId="0" fontId="0" fillId="0" borderId="102" xfId="0" applyBorder="1">
      <alignment vertical="center"/>
    </xf>
    <xf numFmtId="177" fontId="0" fillId="0" borderId="91" xfId="0" applyNumberFormat="1" applyBorder="1" applyAlignment="1">
      <alignment vertical="center" shrinkToFit="1"/>
    </xf>
    <xf numFmtId="177" fontId="0" fillId="0" borderId="104" xfId="0" applyNumberFormat="1" applyBorder="1">
      <alignment vertical="center"/>
    </xf>
    <xf numFmtId="177" fontId="0" fillId="0" borderId="105" xfId="0" applyNumberFormat="1" applyBorder="1">
      <alignment vertical="center"/>
    </xf>
    <xf numFmtId="177" fontId="0" fillId="0" borderId="106" xfId="0" applyNumberFormat="1" applyBorder="1">
      <alignment vertical="center"/>
    </xf>
    <xf numFmtId="182" fontId="0" fillId="0" borderId="87" xfId="0" applyNumberFormat="1" applyBorder="1" applyAlignment="1">
      <alignment vertical="center" shrinkToFit="1"/>
    </xf>
    <xf numFmtId="181" fontId="0" fillId="0" borderId="104" xfId="0" applyNumberFormat="1" applyBorder="1">
      <alignment vertical="center"/>
    </xf>
    <xf numFmtId="181" fontId="0" fillId="0" borderId="105" xfId="0" applyNumberFormat="1" applyBorder="1">
      <alignment vertical="center"/>
    </xf>
    <xf numFmtId="177" fontId="0" fillId="0" borderId="106" xfId="0" applyNumberFormat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/>
    </xf>
    <xf numFmtId="177" fontId="0" fillId="0" borderId="52" xfId="0" applyNumberForma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left" vertical="center" shrinkToFit="1"/>
    </xf>
    <xf numFmtId="177" fontId="0" fillId="0" borderId="27" xfId="0" applyNumberFormat="1" applyFill="1" applyBorder="1" applyAlignment="1">
      <alignment horizontal="right" vertical="center" shrinkToFit="1"/>
    </xf>
    <xf numFmtId="0" fontId="0" fillId="0" borderId="25" xfId="0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91" xfId="0" applyBorder="1" applyAlignment="1">
      <alignment vertical="center" shrinkToFit="1"/>
    </xf>
    <xf numFmtId="0" fontId="0" fillId="0" borderId="91" xfId="0" applyBorder="1">
      <alignment vertical="center"/>
    </xf>
    <xf numFmtId="0" fontId="0" fillId="0" borderId="102" xfId="0" applyBorder="1" applyAlignment="1">
      <alignment vertical="center" wrapText="1"/>
    </xf>
    <xf numFmtId="181" fontId="0" fillId="0" borderId="107" xfId="0" applyNumberFormat="1" applyBorder="1">
      <alignment vertical="center"/>
    </xf>
    <xf numFmtId="0" fontId="0" fillId="0" borderId="106" xfId="0" applyBorder="1" applyAlignment="1">
      <alignment vertical="center" shrinkToFit="1"/>
    </xf>
    <xf numFmtId="0" fontId="2" fillId="0" borderId="30" xfId="0" applyFont="1" applyFill="1" applyBorder="1" applyAlignment="1">
      <alignment horizontal="left" vertical="center" shrinkToFit="1"/>
    </xf>
    <xf numFmtId="179" fontId="0" fillId="0" borderId="99" xfId="0" applyNumberFormat="1" applyFill="1" applyBorder="1" applyAlignment="1">
      <alignment horizontal="left" vertical="center" shrinkToFit="1"/>
    </xf>
    <xf numFmtId="0" fontId="0" fillId="0" borderId="36" xfId="0" applyFill="1" applyBorder="1" applyAlignment="1">
      <alignment horizontal="left" vertical="center" shrinkToFit="1"/>
    </xf>
    <xf numFmtId="0" fontId="0" fillId="0" borderId="43" xfId="0" applyFill="1" applyBorder="1" applyAlignment="1">
      <alignment horizontal="left" vertical="center" shrinkToFit="1"/>
    </xf>
    <xf numFmtId="0" fontId="0" fillId="0" borderId="108" xfId="0" applyFill="1" applyBorder="1" applyAlignment="1">
      <alignment horizontal="left" vertical="center" shrinkToFit="1"/>
    </xf>
    <xf numFmtId="0" fontId="0" fillId="0" borderId="109" xfId="0" applyFill="1" applyBorder="1" applyAlignment="1">
      <alignment horizontal="left" vertical="center" shrinkToFit="1"/>
    </xf>
    <xf numFmtId="0" fontId="0" fillId="0" borderId="97" xfId="0" applyFill="1" applyBorder="1" applyAlignment="1">
      <alignment horizontal="left" vertical="center" shrinkToFit="1"/>
    </xf>
    <xf numFmtId="0" fontId="0" fillId="2" borderId="40" xfId="0" applyFill="1" applyBorder="1" applyAlignment="1">
      <alignment vertical="center" shrinkToFit="1"/>
    </xf>
    <xf numFmtId="0" fontId="0" fillId="7" borderId="17" xfId="0" applyFill="1" applyBorder="1" applyAlignment="1">
      <alignment vertical="center" shrinkToFit="1"/>
    </xf>
    <xf numFmtId="0" fontId="0" fillId="3" borderId="15" xfId="0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3" fontId="0" fillId="0" borderId="110" xfId="0" applyNumberFormat="1" applyBorder="1" applyAlignment="1">
      <alignment horizontal="center" vertical="center" shrinkToFit="1"/>
    </xf>
    <xf numFmtId="3" fontId="0" fillId="0" borderId="39" xfId="0" applyNumberFormat="1" applyBorder="1" applyAlignment="1">
      <alignment horizontal="center" vertical="center" shrinkToFit="1"/>
    </xf>
    <xf numFmtId="180" fontId="0" fillId="0" borderId="14" xfId="0" applyNumberFormat="1" applyBorder="1" applyAlignment="1">
      <alignment horizontal="center" vertical="center" shrinkToFit="1"/>
    </xf>
    <xf numFmtId="3" fontId="0" fillId="0" borderId="89" xfId="0" applyNumberFormat="1" applyBorder="1" applyAlignment="1">
      <alignment horizontal="center" vertical="center" shrinkToFit="1"/>
    </xf>
    <xf numFmtId="3" fontId="0" fillId="0" borderId="27" xfId="0" applyNumberFormat="1" applyBorder="1" applyAlignment="1">
      <alignment horizontal="center" vertical="center" shrinkToFit="1"/>
    </xf>
    <xf numFmtId="3" fontId="0" fillId="0" borderId="14" xfId="0" applyNumberFormat="1" applyBorder="1" applyAlignment="1">
      <alignment horizontal="center" vertical="center" shrinkToFit="1"/>
    </xf>
    <xf numFmtId="3" fontId="0" fillId="0" borderId="37" xfId="0" applyNumberFormat="1" applyBorder="1" applyAlignment="1">
      <alignment horizontal="center" vertical="center" shrinkToFit="1"/>
    </xf>
    <xf numFmtId="3" fontId="0" fillId="0" borderId="26" xfId="0" applyNumberFormat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 shrinkToFit="1"/>
    </xf>
    <xf numFmtId="3" fontId="6" fillId="0" borderId="26" xfId="0" applyNumberFormat="1" applyFont="1" applyBorder="1" applyAlignment="1">
      <alignment horizontal="center" vertical="center" wrapText="1" shrinkToFit="1"/>
    </xf>
    <xf numFmtId="3" fontId="0" fillId="0" borderId="100" xfId="0" applyNumberFormat="1" applyBorder="1" applyAlignment="1">
      <alignment horizontal="center" vertical="center" shrinkToFit="1"/>
    </xf>
    <xf numFmtId="180" fontId="0" fillId="0" borderId="37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177" fontId="10" fillId="4" borderId="8" xfId="0" applyNumberFormat="1" applyFont="1" applyFill="1" applyBorder="1" applyAlignment="1">
      <alignment vertical="center" shrinkToFit="1"/>
    </xf>
    <xf numFmtId="0" fontId="0" fillId="8" borderId="22" xfId="0" applyFill="1" applyBorder="1" applyAlignment="1">
      <alignment vertical="center" shrinkToFit="1"/>
    </xf>
    <xf numFmtId="0" fontId="0" fillId="8" borderId="13" xfId="0" applyFill="1" applyBorder="1" applyAlignment="1">
      <alignment vertical="center" shrinkToFit="1"/>
    </xf>
    <xf numFmtId="0" fontId="0" fillId="8" borderId="55" xfId="0" applyFill="1" applyBorder="1" applyAlignment="1">
      <alignment horizontal="center" vertical="center" shrinkToFit="1"/>
    </xf>
    <xf numFmtId="0" fontId="0" fillId="8" borderId="56" xfId="0" applyFill="1" applyBorder="1" applyAlignment="1">
      <alignment horizontal="center" vertical="center" shrinkToFit="1"/>
    </xf>
    <xf numFmtId="0" fontId="0" fillId="8" borderId="57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 shrinkToFit="1"/>
    </xf>
    <xf numFmtId="0" fontId="0" fillId="0" borderId="27" xfId="0" applyFill="1" applyBorder="1" applyAlignment="1">
      <alignment horizontal="center" vertical="center" textRotation="255" shrinkToFit="1"/>
    </xf>
    <xf numFmtId="0" fontId="0" fillId="0" borderId="37" xfId="0" applyFill="1" applyBorder="1" applyAlignment="1">
      <alignment horizontal="left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91" xfId="0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38" xfId="0" applyFill="1" applyBorder="1" applyAlignment="1">
      <alignment horizontal="center" vertical="center" textRotation="255" shrinkToFit="1"/>
    </xf>
    <xf numFmtId="0" fontId="5" fillId="4" borderId="11" xfId="0" applyFont="1" applyFill="1" applyBorder="1" applyAlignment="1">
      <alignment vertical="center" shrinkToFit="1"/>
    </xf>
    <xf numFmtId="177" fontId="0" fillId="4" borderId="16" xfId="0" applyNumberFormat="1" applyFill="1" applyBorder="1" applyAlignment="1">
      <alignment horizontal="right" vertical="center" shrinkToFit="1"/>
    </xf>
    <xf numFmtId="177" fontId="0" fillId="4" borderId="33" xfId="0" applyNumberFormat="1" applyFill="1" applyBorder="1" applyAlignment="1">
      <alignment horizontal="right" vertical="center" shrinkToFit="1"/>
    </xf>
    <xf numFmtId="177" fontId="0" fillId="4" borderId="94" xfId="0" applyNumberFormat="1" applyFill="1" applyBorder="1" applyAlignment="1">
      <alignment horizontal="right" vertical="center" shrinkToFit="1"/>
    </xf>
    <xf numFmtId="177" fontId="0" fillId="4" borderId="35" xfId="0" applyNumberFormat="1" applyFill="1" applyBorder="1" applyAlignment="1">
      <alignment horizontal="right" vertical="center" shrinkToFit="1"/>
    </xf>
    <xf numFmtId="177" fontId="0" fillId="4" borderId="29" xfId="0" applyNumberFormat="1" applyFill="1" applyBorder="1" applyAlignment="1">
      <alignment horizontal="right" vertical="center" shrinkToFit="1"/>
    </xf>
    <xf numFmtId="177" fontId="0" fillId="4" borderId="14" xfId="0" applyNumberFormat="1" applyFill="1" applyBorder="1" applyAlignment="1">
      <alignment horizontal="right" vertical="center" shrinkToFit="1"/>
    </xf>
    <xf numFmtId="0" fontId="0" fillId="4" borderId="14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177" fontId="0" fillId="0" borderId="91" xfId="0" applyNumberFormat="1" applyFill="1" applyBorder="1" applyAlignment="1">
      <alignment vertical="center" shrinkToFit="1"/>
    </xf>
    <xf numFmtId="177" fontId="0" fillId="0" borderId="104" xfId="0" applyNumberFormat="1" applyFill="1" applyBorder="1">
      <alignment vertical="center"/>
    </xf>
    <xf numFmtId="177" fontId="0" fillId="0" borderId="105" xfId="0" applyNumberFormat="1" applyFill="1" applyBorder="1">
      <alignment vertical="center"/>
    </xf>
    <xf numFmtId="177" fontId="0" fillId="0" borderId="106" xfId="0" applyNumberFormat="1" applyFill="1" applyBorder="1">
      <alignment vertical="center"/>
    </xf>
    <xf numFmtId="182" fontId="0" fillId="0" borderId="87" xfId="0" applyNumberFormat="1" applyFill="1" applyBorder="1" applyAlignment="1">
      <alignment vertical="center" shrinkToFit="1"/>
    </xf>
    <xf numFmtId="3" fontId="0" fillId="4" borderId="65" xfId="0" applyNumberFormat="1" applyFill="1" applyBorder="1" applyAlignment="1">
      <alignment vertical="center" shrinkToFit="1"/>
    </xf>
    <xf numFmtId="3" fontId="0" fillId="4" borderId="54" xfId="0" applyNumberFormat="1" applyFill="1" applyBorder="1" applyAlignment="1">
      <alignment vertical="center" shrinkToFit="1"/>
    </xf>
    <xf numFmtId="3" fontId="0" fillId="4" borderId="11" xfId="0" applyNumberFormat="1" applyFill="1" applyBorder="1" applyAlignment="1">
      <alignment vertical="center" shrinkToFit="1"/>
    </xf>
    <xf numFmtId="177" fontId="0" fillId="4" borderId="63" xfId="0" applyNumberFormat="1" applyFill="1" applyBorder="1" applyAlignment="1">
      <alignment vertical="center" shrinkToFit="1"/>
    </xf>
    <xf numFmtId="177" fontId="0" fillId="4" borderId="58" xfId="0" applyNumberFormat="1" applyFill="1" applyBorder="1" applyAlignment="1">
      <alignment vertical="center" shrinkToFit="1"/>
    </xf>
    <xf numFmtId="177" fontId="0" fillId="4" borderId="59" xfId="0" applyNumberFormat="1" applyFill="1" applyBorder="1" applyAlignment="1">
      <alignment vertical="center" shrinkToFit="1"/>
    </xf>
    <xf numFmtId="0" fontId="0" fillId="0" borderId="76" xfId="0" applyFill="1" applyBorder="1" applyAlignment="1">
      <alignment vertical="center" shrinkToFit="1"/>
    </xf>
    <xf numFmtId="3" fontId="0" fillId="0" borderId="13" xfId="0" applyNumberFormat="1" applyFill="1" applyBorder="1" applyAlignment="1">
      <alignment vertical="center" shrinkToFit="1"/>
    </xf>
    <xf numFmtId="183" fontId="0" fillId="0" borderId="13" xfId="0" applyNumberFormat="1" applyFill="1" applyBorder="1" applyAlignment="1">
      <alignment horizontal="right" vertical="center" shrinkToFit="1"/>
    </xf>
    <xf numFmtId="3" fontId="0" fillId="4" borderId="22" xfId="0" applyNumberFormat="1" applyFill="1" applyBorder="1" applyAlignment="1">
      <alignment vertical="center" shrinkToFit="1"/>
    </xf>
    <xf numFmtId="3" fontId="0" fillId="4" borderId="22" xfId="0" applyNumberFormat="1" applyFill="1" applyBorder="1" applyAlignment="1">
      <alignment horizontal="right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0" fillId="4" borderId="35" xfId="0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0" fillId="0" borderId="76" xfId="0" applyFill="1" applyBorder="1" applyAlignment="1">
      <alignment horizontal="right" vertical="center" shrinkToFit="1"/>
    </xf>
    <xf numFmtId="0" fontId="0" fillId="0" borderId="76" xfId="0" applyBorder="1" applyAlignment="1">
      <alignment horizontal="right" vertical="center" shrinkToFit="1"/>
    </xf>
    <xf numFmtId="3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0" fillId="0" borderId="0" xfId="0" applyNumberFormat="1" applyAlignment="1">
      <alignment vertical="center"/>
    </xf>
    <xf numFmtId="177" fontId="0" fillId="4" borderId="111" xfId="0" applyNumberFormat="1" applyFill="1" applyBorder="1" applyAlignment="1">
      <alignment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wrapText="1" shrinkToFit="1"/>
    </xf>
    <xf numFmtId="0" fontId="13" fillId="0" borderId="62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3" fontId="0" fillId="0" borderId="98" xfId="0" applyNumberFormat="1" applyBorder="1" applyAlignment="1">
      <alignment horizontal="center" vertical="center" wrapText="1" shrinkToFit="1"/>
    </xf>
    <xf numFmtId="3" fontId="0" fillId="0" borderId="92" xfId="0" applyNumberFormat="1" applyBorder="1" applyAlignment="1">
      <alignment horizontal="center" vertical="center" shrinkToFit="1"/>
    </xf>
    <xf numFmtId="3" fontId="7" fillId="0" borderId="67" xfId="0" applyNumberFormat="1" applyFont="1" applyBorder="1" applyAlignment="1">
      <alignment horizontal="center" vertical="center" wrapText="1" shrinkToFit="1"/>
    </xf>
    <xf numFmtId="3" fontId="8" fillId="0" borderId="69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 shrinkToFit="1"/>
    </xf>
    <xf numFmtId="3" fontId="0" fillId="0" borderId="45" xfId="0" applyNumberFormat="1" applyBorder="1" applyAlignment="1">
      <alignment horizontal="center" vertical="center" shrinkToFit="1"/>
    </xf>
    <xf numFmtId="3" fontId="0" fillId="0" borderId="96" xfId="0" applyNumberFormat="1" applyBorder="1" applyAlignment="1">
      <alignment horizontal="center" vertical="center" shrinkToFit="1"/>
    </xf>
    <xf numFmtId="3" fontId="0" fillId="0" borderId="93" xfId="0" applyNumberFormat="1" applyBorder="1" applyAlignment="1">
      <alignment horizontal="center" vertical="center" shrinkToFit="1"/>
    </xf>
    <xf numFmtId="3" fontId="0" fillId="0" borderId="95" xfId="0" applyNumberFormat="1" applyBorder="1" applyAlignment="1">
      <alignment horizontal="center" vertical="center" shrinkToFit="1"/>
    </xf>
    <xf numFmtId="3" fontId="0" fillId="0" borderId="49" xfId="0" applyNumberFormat="1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182" fontId="0" fillId="0" borderId="98" xfId="0" applyNumberFormat="1" applyBorder="1" applyAlignment="1">
      <alignment horizontal="center" vertical="center" shrinkToFit="1"/>
    </xf>
    <xf numFmtId="182" fontId="0" fillId="0" borderId="92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177" fontId="0" fillId="0" borderId="47" xfId="0" applyNumberFormat="1" applyBorder="1" applyAlignment="1">
      <alignment horizontal="left" vertical="center" shrinkToFit="1"/>
    </xf>
    <xf numFmtId="177" fontId="0" fillId="0" borderId="11" xfId="0" applyNumberFormat="1" applyBorder="1" applyAlignment="1">
      <alignment horizontal="left" vertical="center" shrinkToFit="1"/>
    </xf>
    <xf numFmtId="177" fontId="0" fillId="0" borderId="103" xfId="0" applyNumberForma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textRotation="255" shrinkToFit="1"/>
    </xf>
    <xf numFmtId="0" fontId="0" fillId="0" borderId="47" xfId="0" applyFill="1" applyBorder="1" applyAlignment="1">
      <alignment horizontal="center" vertical="center" textRotation="255" shrinkToFit="1"/>
    </xf>
    <xf numFmtId="0" fontId="0" fillId="0" borderId="48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7" fontId="9" fillId="4" borderId="7" xfId="0" applyNumberFormat="1" applyFont="1" applyFill="1" applyBorder="1" applyAlignment="1">
      <alignment horizontal="center" vertical="center" shrinkToFit="1"/>
    </xf>
    <xf numFmtId="177" fontId="9" fillId="4" borderId="8" xfId="0" applyNumberFormat="1" applyFont="1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33"/>
      <color rgb="FFFFCCFF"/>
      <color rgb="FF0066CC"/>
      <color rgb="FFFF9966"/>
      <color rgb="FFFF99FF"/>
      <color rgb="FFFF6699"/>
      <color rgb="FFFF99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2:Q28"/>
  <sheetViews>
    <sheetView zoomScaleNormal="100" workbookViewId="0">
      <pane ySplit="4" topLeftCell="A5" activePane="bottomLeft" state="frozen"/>
      <selection activeCell="D6" sqref="D6:D12"/>
      <selection pane="bottomLeft" activeCell="L24" sqref="L24"/>
    </sheetView>
  </sheetViews>
  <sheetFormatPr defaultColWidth="9" defaultRowHeight="13.2"/>
  <cols>
    <col min="1" max="1" width="1.109375" style="17" customWidth="1"/>
    <col min="2" max="2" width="9.77734375" style="4" customWidth="1"/>
    <col min="3" max="3" width="6.109375" style="4" customWidth="1"/>
    <col min="4" max="4" width="11" style="4" customWidth="1"/>
    <col min="5" max="5" width="6.109375" style="4" customWidth="1"/>
    <col min="6" max="6" width="1" style="4" customWidth="1"/>
    <col min="7" max="7" width="17.6640625" style="4" customWidth="1"/>
    <col min="8" max="8" width="9" style="4" customWidth="1"/>
    <col min="9" max="9" width="9" style="5"/>
    <col min="10" max="10" width="9" style="4"/>
    <col min="11" max="11" width="9" style="5"/>
    <col min="12" max="14" width="9" style="4"/>
    <col min="15" max="15" width="11.33203125" style="4" customWidth="1"/>
    <col min="16" max="16" width="10.5546875" style="4" customWidth="1"/>
    <col min="17" max="17" width="1.33203125" style="4" customWidth="1"/>
    <col min="18" max="18" width="3.109375" style="4" customWidth="1"/>
    <col min="19" max="16384" width="9" style="4"/>
  </cols>
  <sheetData>
    <row r="2" spans="2:17" ht="13.8" thickBot="1">
      <c r="B2" s="15" t="s">
        <v>251</v>
      </c>
      <c r="D2" s="1"/>
      <c r="I2" s="247" t="s">
        <v>267</v>
      </c>
    </row>
    <row r="3" spans="2:17" ht="14.4" thickTop="1" thickBot="1">
      <c r="B3" s="252" t="s">
        <v>63</v>
      </c>
      <c r="C3" s="253"/>
      <c r="D3" s="253"/>
      <c r="E3" s="254"/>
      <c r="G3" s="27" t="s">
        <v>15</v>
      </c>
      <c r="H3" s="229">
        <f>E28</f>
        <v>2</v>
      </c>
      <c r="I3" s="255" t="s">
        <v>14</v>
      </c>
      <c r="J3" s="257" t="s">
        <v>59</v>
      </c>
      <c r="K3" s="258"/>
      <c r="L3" s="258"/>
      <c r="M3" s="258"/>
      <c r="N3" s="258"/>
      <c r="O3" s="259" t="s">
        <v>272</v>
      </c>
      <c r="P3" s="261" t="s">
        <v>270</v>
      </c>
      <c r="Q3" s="15"/>
    </row>
    <row r="4" spans="2:17" ht="14.4" thickTop="1" thickBot="1">
      <c r="B4" s="13" t="s">
        <v>149</v>
      </c>
      <c r="C4" s="22" t="s">
        <v>146</v>
      </c>
      <c r="D4" s="13" t="s">
        <v>150</v>
      </c>
      <c r="E4" s="19" t="s">
        <v>146</v>
      </c>
      <c r="G4" s="28" t="s">
        <v>271</v>
      </c>
      <c r="H4" s="230">
        <f>CEILING(P5,500)</f>
        <v>9500</v>
      </c>
      <c r="I4" s="256"/>
      <c r="J4" s="201" t="s">
        <v>147</v>
      </c>
      <c r="K4" s="202" t="s">
        <v>23</v>
      </c>
      <c r="L4" s="203" t="s">
        <v>108</v>
      </c>
      <c r="M4" s="202" t="s">
        <v>78</v>
      </c>
      <c r="N4" s="203" t="s">
        <v>31</v>
      </c>
      <c r="O4" s="260"/>
      <c r="P4" s="262"/>
      <c r="Q4" s="15"/>
    </row>
    <row r="5" spans="2:17" ht="14.4" thickTop="1" thickBot="1">
      <c r="B5" s="152" t="s">
        <v>249</v>
      </c>
      <c r="C5" s="240" t="str">
        <f>IF(B5&gt;0,"〇","")</f>
        <v>〇</v>
      </c>
      <c r="D5" s="151" t="s">
        <v>250</v>
      </c>
      <c r="E5" s="240" t="str">
        <f t="shared" ref="E5:E6" si="0">IF(D5&gt;0,"〇","")</f>
        <v>〇</v>
      </c>
      <c r="G5" s="29" t="s">
        <v>13</v>
      </c>
      <c r="H5" s="231">
        <f>(H3)*H4</f>
        <v>19000</v>
      </c>
      <c r="I5" s="232">
        <f>SUM(J5:N5)</f>
        <v>18354</v>
      </c>
      <c r="J5" s="233">
        <f>SUMIF($H$7:$H$28,J4,$K$7:$K$28)*1</f>
        <v>7300</v>
      </c>
      <c r="K5" s="234">
        <f>SUMIF($H$7:$H$28,K4,$K$7:$K$28)-K15</f>
        <v>9150</v>
      </c>
      <c r="L5" s="234">
        <f>SUMIF($H$7:$H$28,L4,$K$7:$K$28)</f>
        <v>1904</v>
      </c>
      <c r="M5" s="234">
        <f>SUMIF($H$7:$H$28,M4,$K$7:$K$28)</f>
        <v>0</v>
      </c>
      <c r="N5" s="234">
        <f>SUMIF($H$7:$H$28,N4,$K$7:$K$28)</f>
        <v>0</v>
      </c>
      <c r="O5" s="248">
        <f>H5-I5</f>
        <v>646</v>
      </c>
      <c r="P5" s="132">
        <f>I5/(H3)</f>
        <v>9177</v>
      </c>
      <c r="Q5" s="15"/>
    </row>
    <row r="6" spans="2:17" ht="13.8" thickBot="1">
      <c r="B6" s="16"/>
      <c r="C6" s="240" t="str">
        <f t="shared" ref="C6:C7" si="1">IF(B6&gt;0,"〇","")</f>
        <v/>
      </c>
      <c r="D6" s="151"/>
      <c r="E6" s="240" t="str">
        <f t="shared" si="0"/>
        <v/>
      </c>
      <c r="G6" s="30" t="s">
        <v>12</v>
      </c>
      <c r="H6" s="18" t="s">
        <v>30</v>
      </c>
      <c r="I6" s="12" t="s">
        <v>5</v>
      </c>
      <c r="J6" s="26" t="s">
        <v>11</v>
      </c>
      <c r="K6" s="87" t="s">
        <v>6</v>
      </c>
      <c r="L6" s="249" t="s">
        <v>0</v>
      </c>
      <c r="M6" s="250"/>
      <c r="N6" s="250"/>
      <c r="O6" s="250"/>
      <c r="P6" s="251"/>
    </row>
    <row r="7" spans="2:17">
      <c r="B7" s="16"/>
      <c r="C7" s="240" t="str">
        <f t="shared" si="1"/>
        <v/>
      </c>
      <c r="D7" s="151"/>
      <c r="E7" s="240" t="str">
        <f t="shared" ref="E7:E10" si="2">IF(D7&gt;0,"〇","")</f>
        <v/>
      </c>
      <c r="G7" s="31" t="s">
        <v>57</v>
      </c>
      <c r="H7" s="199" t="s">
        <v>148</v>
      </c>
      <c r="I7" s="238">
        <f>レンタル!$AE$16</f>
        <v>7300</v>
      </c>
      <c r="J7" s="11">
        <v>1</v>
      </c>
      <c r="K7" s="239">
        <f>IF(J7&gt;0,I7*J7,"0")</f>
        <v>7300</v>
      </c>
      <c r="L7" s="67"/>
      <c r="M7" s="122"/>
      <c r="N7" s="67"/>
      <c r="O7" s="68"/>
      <c r="P7" s="69"/>
    </row>
    <row r="8" spans="2:17">
      <c r="B8" s="16"/>
      <c r="C8" s="240" t="str">
        <f t="shared" ref="C8:C11" si="3">IF(B8&gt;0,"〇","")</f>
        <v/>
      </c>
      <c r="D8" s="151"/>
      <c r="E8" s="240" t="str">
        <f t="shared" ref="E8:E9" si="4">IF(D8&gt;0,"〇","")</f>
        <v/>
      </c>
      <c r="G8" s="32" t="s">
        <v>108</v>
      </c>
      <c r="H8" s="200" t="s">
        <v>108</v>
      </c>
      <c r="I8" s="133">
        <f>金額!$W$1</f>
        <v>1904</v>
      </c>
      <c r="J8" s="101">
        <v>1</v>
      </c>
      <c r="K8" s="133">
        <f>I8</f>
        <v>1904</v>
      </c>
      <c r="L8" s="100"/>
      <c r="M8" s="123"/>
      <c r="N8" s="70"/>
      <c r="O8" s="71"/>
      <c r="P8" s="72"/>
    </row>
    <row r="9" spans="2:17">
      <c r="B9" s="16"/>
      <c r="C9" s="240" t="str">
        <f t="shared" si="3"/>
        <v/>
      </c>
      <c r="D9" s="151"/>
      <c r="E9" s="240" t="str">
        <f t="shared" si="4"/>
        <v/>
      </c>
      <c r="G9" s="32" t="s">
        <v>109</v>
      </c>
      <c r="H9" s="200" t="s">
        <v>23</v>
      </c>
      <c r="I9" s="133">
        <f>金額!$R$1</f>
        <v>9150</v>
      </c>
      <c r="J9" s="101">
        <v>1</v>
      </c>
      <c r="K9" s="133">
        <f t="shared" ref="K9" si="5">I9*J9</f>
        <v>9150</v>
      </c>
      <c r="L9" s="70"/>
      <c r="M9" s="123"/>
      <c r="N9" s="70"/>
      <c r="O9" s="71"/>
      <c r="P9" s="72"/>
    </row>
    <row r="10" spans="2:17">
      <c r="B10" s="16"/>
      <c r="C10" s="240" t="str">
        <f t="shared" si="3"/>
        <v/>
      </c>
      <c r="D10" s="151"/>
      <c r="E10" s="240" t="str">
        <f t="shared" si="2"/>
        <v/>
      </c>
      <c r="G10" s="235"/>
      <c r="H10" s="153"/>
      <c r="I10" s="245" t="s">
        <v>252</v>
      </c>
      <c r="J10" s="236"/>
      <c r="K10" s="236"/>
      <c r="L10" s="100"/>
      <c r="M10" s="123"/>
      <c r="N10" s="70"/>
      <c r="O10" s="71"/>
      <c r="P10" s="72"/>
    </row>
    <row r="11" spans="2:17">
      <c r="B11" s="16"/>
      <c r="C11" s="240" t="str">
        <f t="shared" si="3"/>
        <v/>
      </c>
      <c r="D11" s="16"/>
      <c r="E11" s="240" t="str">
        <f t="shared" ref="C11:E26" si="6">IF(D11&gt;0,"〇","")</f>
        <v/>
      </c>
      <c r="G11" s="235"/>
      <c r="H11" s="246" t="s">
        <v>257</v>
      </c>
      <c r="I11" s="236"/>
      <c r="J11" s="237"/>
      <c r="K11" s="236"/>
      <c r="L11" s="70"/>
      <c r="M11" s="123"/>
      <c r="N11" s="70"/>
      <c r="O11" s="71"/>
      <c r="P11" s="72"/>
    </row>
    <row r="12" spans="2:17">
      <c r="B12" s="16"/>
      <c r="C12" s="240" t="str">
        <f t="shared" ref="C12" si="7">IF(B12&gt;0,"〇","")</f>
        <v/>
      </c>
      <c r="D12" s="16"/>
      <c r="E12" s="240" t="str">
        <f t="shared" ref="E12:E13" si="8">IF(D12&gt;0,"〇","")</f>
        <v/>
      </c>
      <c r="G12" s="235"/>
      <c r="H12" s="153"/>
      <c r="I12" s="236"/>
      <c r="J12" s="153"/>
      <c r="K12" s="236"/>
      <c r="L12" s="70"/>
      <c r="M12" s="123"/>
      <c r="N12" s="70"/>
      <c r="O12" s="71"/>
      <c r="P12" s="72"/>
    </row>
    <row r="13" spans="2:17">
      <c r="B13" s="16"/>
      <c r="C13" s="240" t="str">
        <f t="shared" ref="C13:C14" si="9">IF(B13&gt;0,"〇","")</f>
        <v/>
      </c>
      <c r="D13" s="16"/>
      <c r="E13" s="240" t="str">
        <f t="shared" si="8"/>
        <v/>
      </c>
      <c r="G13" s="243" t="s">
        <v>268</v>
      </c>
      <c r="H13" s="153" t="s">
        <v>253</v>
      </c>
      <c r="I13" s="245" t="s">
        <v>254</v>
      </c>
      <c r="J13" s="153"/>
      <c r="K13" s="236"/>
      <c r="L13" s="70"/>
      <c r="M13" s="123"/>
      <c r="N13" s="70"/>
      <c r="O13" s="71"/>
      <c r="P13" s="72"/>
    </row>
    <row r="14" spans="2:17">
      <c r="B14" s="16"/>
      <c r="C14" s="240" t="str">
        <f t="shared" si="9"/>
        <v/>
      </c>
      <c r="D14" s="16"/>
      <c r="E14" s="240" t="str">
        <f t="shared" si="6"/>
        <v/>
      </c>
      <c r="G14" s="244" t="s">
        <v>269</v>
      </c>
      <c r="H14" s="153" t="s">
        <v>255</v>
      </c>
      <c r="I14" s="245" t="s">
        <v>256</v>
      </c>
      <c r="J14" s="153"/>
      <c r="K14" s="236"/>
      <c r="L14" s="70"/>
      <c r="M14" s="123"/>
      <c r="N14" s="70"/>
      <c r="O14" s="71"/>
      <c r="P14" s="72"/>
    </row>
    <row r="15" spans="2:17">
      <c r="B15" s="16"/>
      <c r="C15" s="240" t="str">
        <f t="shared" si="6"/>
        <v/>
      </c>
      <c r="D15" s="16"/>
      <c r="E15" s="240" t="str">
        <f t="shared" si="6"/>
        <v/>
      </c>
      <c r="G15" s="32"/>
      <c r="H15" s="204" t="s">
        <v>258</v>
      </c>
      <c r="I15" s="6"/>
      <c r="J15" s="7"/>
      <c r="K15" s="6"/>
      <c r="L15" s="70"/>
      <c r="M15" s="123"/>
      <c r="N15" s="70"/>
      <c r="O15" s="71"/>
      <c r="P15" s="72"/>
    </row>
    <row r="16" spans="2:17">
      <c r="B16" s="16"/>
      <c r="C16" s="240" t="str">
        <f t="shared" si="6"/>
        <v/>
      </c>
      <c r="D16" s="16"/>
      <c r="E16" s="240" t="str">
        <f t="shared" si="6"/>
        <v/>
      </c>
      <c r="G16" s="32"/>
      <c r="H16" s="7"/>
      <c r="I16" s="6"/>
      <c r="J16" s="7"/>
      <c r="K16" s="6"/>
      <c r="L16" s="70"/>
      <c r="M16" s="123"/>
      <c r="N16" s="70"/>
      <c r="O16" s="71"/>
      <c r="P16" s="72"/>
    </row>
    <row r="17" spans="2:16">
      <c r="B17" s="16"/>
      <c r="C17" s="240" t="str">
        <f t="shared" si="6"/>
        <v/>
      </c>
      <c r="D17" s="16"/>
      <c r="E17" s="240" t="str">
        <f t="shared" si="6"/>
        <v/>
      </c>
      <c r="G17" s="32"/>
      <c r="H17" s="7"/>
      <c r="I17" s="6"/>
      <c r="J17" s="7"/>
      <c r="K17" s="6"/>
      <c r="L17" s="70"/>
      <c r="M17" s="123"/>
      <c r="N17" s="70"/>
      <c r="O17" s="71"/>
      <c r="P17" s="72"/>
    </row>
    <row r="18" spans="2:16">
      <c r="B18" s="42"/>
      <c r="C18" s="240" t="str">
        <f t="shared" si="6"/>
        <v/>
      </c>
      <c r="D18" s="42"/>
      <c r="E18" s="240" t="str">
        <f t="shared" si="6"/>
        <v/>
      </c>
      <c r="G18" s="32"/>
      <c r="H18" s="7"/>
      <c r="I18" s="6"/>
      <c r="J18" s="10"/>
      <c r="K18" s="6"/>
      <c r="L18" s="70"/>
      <c r="M18" s="123"/>
      <c r="N18" s="70"/>
      <c r="O18" s="71"/>
      <c r="P18" s="72"/>
    </row>
    <row r="19" spans="2:16">
      <c r="B19" s="42"/>
      <c r="C19" s="240" t="str">
        <f t="shared" si="6"/>
        <v/>
      </c>
      <c r="D19" s="42"/>
      <c r="E19" s="240" t="str">
        <f t="shared" si="6"/>
        <v/>
      </c>
      <c r="G19" s="32"/>
      <c r="H19" s="7"/>
      <c r="I19" s="6"/>
      <c r="J19" s="10"/>
      <c r="K19" s="6"/>
      <c r="L19" s="70"/>
      <c r="M19" s="123"/>
      <c r="N19" s="70"/>
      <c r="O19" s="71"/>
      <c r="P19" s="72"/>
    </row>
    <row r="20" spans="2:16">
      <c r="B20" s="16"/>
      <c r="C20" s="240" t="str">
        <f t="shared" si="6"/>
        <v/>
      </c>
      <c r="D20" s="42"/>
      <c r="E20" s="240" t="str">
        <f t="shared" si="6"/>
        <v/>
      </c>
      <c r="G20" s="32"/>
      <c r="H20" s="7"/>
      <c r="I20" s="6"/>
      <c r="J20" s="7"/>
      <c r="K20" s="6"/>
      <c r="L20" s="70"/>
      <c r="M20" s="123"/>
      <c r="N20" s="70"/>
      <c r="O20" s="71"/>
      <c r="P20" s="72"/>
    </row>
    <row r="21" spans="2:16">
      <c r="B21" s="42"/>
      <c r="C21" s="240" t="str">
        <f t="shared" si="6"/>
        <v/>
      </c>
      <c r="D21" s="42"/>
      <c r="E21" s="240" t="str">
        <f t="shared" si="6"/>
        <v/>
      </c>
      <c r="G21" s="32"/>
      <c r="H21" s="7"/>
      <c r="I21" s="6"/>
      <c r="J21" s="7"/>
      <c r="K21" s="6"/>
      <c r="L21" s="70"/>
      <c r="M21" s="123"/>
      <c r="N21" s="70"/>
      <c r="O21" s="71"/>
      <c r="P21" s="72"/>
    </row>
    <row r="22" spans="2:16">
      <c r="B22" s="42"/>
      <c r="C22" s="240" t="str">
        <f t="shared" si="6"/>
        <v/>
      </c>
      <c r="D22" s="42"/>
      <c r="E22" s="240" t="str">
        <f t="shared" si="6"/>
        <v/>
      </c>
      <c r="G22" s="32"/>
      <c r="H22" s="7"/>
      <c r="I22" s="6"/>
      <c r="J22" s="7"/>
      <c r="K22" s="6"/>
      <c r="L22" s="25"/>
      <c r="M22" s="123"/>
      <c r="N22" s="25"/>
      <c r="O22" s="40"/>
      <c r="P22" s="33"/>
    </row>
    <row r="23" spans="2:16">
      <c r="B23" s="16"/>
      <c r="C23" s="240" t="str">
        <f t="shared" si="6"/>
        <v/>
      </c>
      <c r="D23" s="42"/>
      <c r="E23" s="240" t="str">
        <f t="shared" si="6"/>
        <v/>
      </c>
      <c r="G23" s="32"/>
      <c r="H23" s="7"/>
      <c r="I23" s="6"/>
      <c r="J23" s="7"/>
      <c r="K23" s="6"/>
      <c r="L23" s="25"/>
      <c r="M23" s="123"/>
      <c r="N23" s="25"/>
      <c r="O23" s="40"/>
      <c r="P23" s="33"/>
    </row>
    <row r="24" spans="2:16">
      <c r="B24" s="42"/>
      <c r="C24" s="240" t="str">
        <f t="shared" si="6"/>
        <v/>
      </c>
      <c r="D24" s="42"/>
      <c r="E24" s="240" t="str">
        <f t="shared" si="6"/>
        <v/>
      </c>
      <c r="G24" s="32"/>
      <c r="H24" s="7"/>
      <c r="I24" s="6"/>
      <c r="J24" s="7"/>
      <c r="K24" s="6"/>
      <c r="L24" s="25"/>
      <c r="M24" s="123"/>
      <c r="N24" s="25"/>
      <c r="O24" s="40"/>
      <c r="P24" s="33"/>
    </row>
    <row r="25" spans="2:16">
      <c r="B25" s="42"/>
      <c r="C25" s="240" t="str">
        <f t="shared" si="6"/>
        <v/>
      </c>
      <c r="D25" s="42"/>
      <c r="E25" s="240" t="str">
        <f t="shared" si="6"/>
        <v/>
      </c>
      <c r="G25" s="32"/>
      <c r="H25" s="7"/>
      <c r="I25" s="6"/>
      <c r="J25" s="7"/>
      <c r="K25" s="6"/>
      <c r="L25" s="25"/>
      <c r="M25" s="123"/>
      <c r="N25" s="25"/>
      <c r="O25" s="40"/>
      <c r="P25" s="33"/>
    </row>
    <row r="26" spans="2:16" ht="13.8" thickBot="1">
      <c r="B26" s="43"/>
      <c r="C26" s="240" t="str">
        <f t="shared" si="6"/>
        <v/>
      </c>
      <c r="D26" s="43"/>
      <c r="E26" s="240" t="str">
        <f t="shared" si="6"/>
        <v/>
      </c>
      <c r="G26" s="32"/>
      <c r="H26" s="7"/>
      <c r="I26" s="6"/>
      <c r="J26" s="7"/>
      <c r="K26" s="6"/>
      <c r="L26" s="25"/>
      <c r="M26" s="123"/>
      <c r="N26" s="25"/>
      <c r="O26" s="40"/>
      <c r="P26" s="33"/>
    </row>
    <row r="27" spans="2:16" ht="14.4" thickTop="1" thickBot="1">
      <c r="B27" s="14" t="s">
        <v>8</v>
      </c>
      <c r="C27" s="241">
        <f>COUNTIF(C5:C26,"〇")</f>
        <v>1</v>
      </c>
      <c r="D27" s="9" t="s">
        <v>7</v>
      </c>
      <c r="E27" s="241">
        <f>COUNTIF(E5:E26,"〇")</f>
        <v>1</v>
      </c>
      <c r="G27" s="34"/>
      <c r="H27" s="7"/>
      <c r="I27" s="6"/>
      <c r="J27" s="20"/>
      <c r="K27" s="21"/>
      <c r="L27" s="25"/>
      <c r="M27" s="124"/>
      <c r="N27" s="25"/>
      <c r="O27" s="40"/>
      <c r="P27" s="33"/>
    </row>
    <row r="28" spans="2:16" ht="13.8" thickBot="1">
      <c r="D28" s="8" t="s">
        <v>3</v>
      </c>
      <c r="E28" s="242">
        <f>SUM(E27,C27)</f>
        <v>2</v>
      </c>
      <c r="G28" s="35"/>
      <c r="H28" s="36"/>
      <c r="I28" s="37"/>
      <c r="J28" s="36"/>
      <c r="K28" s="37"/>
      <c r="L28" s="38"/>
      <c r="M28" s="125"/>
      <c r="N28" s="38"/>
      <c r="O28" s="41"/>
      <c r="P28" s="39"/>
    </row>
  </sheetData>
  <autoFilter ref="G6:P6" xr:uid="{00000000-0009-0000-0000-000006000000}"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G7:P20">
      <sortCondition descending="1" ref="H6"/>
    </sortState>
  </autoFilter>
  <mergeCells count="6">
    <mergeCell ref="L6:P6"/>
    <mergeCell ref="B3:E3"/>
    <mergeCell ref="I3:I4"/>
    <mergeCell ref="J3:N3"/>
    <mergeCell ref="O3:O4"/>
    <mergeCell ref="P3:P4"/>
  </mergeCells>
  <phoneticPr fontId="1"/>
  <pageMargins left="0" right="0" top="0.74803149606299213" bottom="0.74803149606299213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2:T23"/>
  <sheetViews>
    <sheetView topLeftCell="B1" zoomScaleNormal="100" workbookViewId="0">
      <selection activeCell="B11" sqref="B11:T11"/>
    </sheetView>
  </sheetViews>
  <sheetFormatPr defaultRowHeight="13.2"/>
  <cols>
    <col min="1" max="1" width="1.6640625" customWidth="1"/>
    <col min="2" max="2" width="10.77734375" customWidth="1"/>
    <col min="3" max="3" width="21.6640625" style="4" customWidth="1"/>
    <col min="4" max="4" width="5.21875" customWidth="1"/>
    <col min="5" max="5" width="4.33203125" customWidth="1"/>
    <col min="6" max="6" width="7.44140625" customWidth="1"/>
    <col min="7" max="14" width="6.88671875" style="65" customWidth="1"/>
    <col min="15" max="15" width="6.44140625" style="84" customWidth="1"/>
    <col min="16" max="18" width="4.88671875" customWidth="1"/>
    <col min="19" max="19" width="9" style="4"/>
    <col min="20" max="20" width="47.44140625" customWidth="1"/>
    <col min="21" max="21" width="3.21875" customWidth="1"/>
  </cols>
  <sheetData>
    <row r="2" spans="2:20">
      <c r="B2" t="s">
        <v>266</v>
      </c>
    </row>
    <row r="3" spans="2:20" ht="13.8" thickBot="1"/>
    <row r="4" spans="2:20" ht="13.8" thickBot="1">
      <c r="B4" s="263" t="s">
        <v>1</v>
      </c>
      <c r="C4" s="276" t="s">
        <v>4</v>
      </c>
      <c r="D4" s="276" t="s">
        <v>112</v>
      </c>
      <c r="E4" s="263" t="s">
        <v>15</v>
      </c>
      <c r="F4" s="276" t="s">
        <v>14</v>
      </c>
      <c r="G4" s="271" t="s">
        <v>59</v>
      </c>
      <c r="H4" s="272"/>
      <c r="I4" s="272"/>
      <c r="J4" s="272"/>
      <c r="K4" s="272"/>
      <c r="L4" s="272"/>
      <c r="M4" s="272"/>
      <c r="N4" s="273"/>
      <c r="O4" s="274" t="s">
        <v>111</v>
      </c>
      <c r="P4" s="265" t="s">
        <v>26</v>
      </c>
      <c r="Q4" s="269" t="s">
        <v>44</v>
      </c>
      <c r="R4" s="269" t="s">
        <v>117</v>
      </c>
      <c r="S4" s="267" t="s">
        <v>79</v>
      </c>
      <c r="T4" s="281" t="s">
        <v>0</v>
      </c>
    </row>
    <row r="5" spans="2:20" ht="13.8" thickBot="1">
      <c r="B5" s="264"/>
      <c r="C5" s="277"/>
      <c r="D5" s="277"/>
      <c r="E5" s="264"/>
      <c r="F5" s="277"/>
      <c r="G5" s="81" t="s">
        <v>2</v>
      </c>
      <c r="H5" s="66" t="s">
        <v>32</v>
      </c>
      <c r="I5" s="66" t="s">
        <v>23</v>
      </c>
      <c r="J5" s="66" t="s">
        <v>90</v>
      </c>
      <c r="K5" s="66" t="s">
        <v>78</v>
      </c>
      <c r="L5" s="66" t="s">
        <v>91</v>
      </c>
      <c r="M5" s="66" t="s">
        <v>31</v>
      </c>
      <c r="N5" s="82" t="s">
        <v>103</v>
      </c>
      <c r="O5" s="275"/>
      <c r="P5" s="266"/>
      <c r="Q5" s="270"/>
      <c r="R5" s="270"/>
      <c r="S5" s="268"/>
      <c r="T5" s="282"/>
    </row>
    <row r="6" spans="2:20" ht="26.4">
      <c r="B6" s="134">
        <v>42855</v>
      </c>
      <c r="C6" s="154" t="s">
        <v>64</v>
      </c>
      <c r="D6" s="135">
        <v>0.35416666666666669</v>
      </c>
      <c r="E6" s="155">
        <v>18</v>
      </c>
      <c r="F6" s="224">
        <v>50382</v>
      </c>
      <c r="G6" s="225">
        <v>8640</v>
      </c>
      <c r="H6" s="226">
        <v>1404</v>
      </c>
      <c r="I6" s="226">
        <v>13649</v>
      </c>
      <c r="J6" s="226">
        <v>14103</v>
      </c>
      <c r="K6" s="226">
        <v>6300</v>
      </c>
      <c r="L6" s="226">
        <v>4088</v>
      </c>
      <c r="M6" s="226">
        <v>398</v>
      </c>
      <c r="N6" s="227">
        <v>1800</v>
      </c>
      <c r="O6" s="228">
        <v>3</v>
      </c>
      <c r="P6" s="142">
        <v>2</v>
      </c>
      <c r="Q6" s="143">
        <v>1</v>
      </c>
      <c r="R6" s="143"/>
      <c r="S6" s="144" t="s">
        <v>47</v>
      </c>
      <c r="T6" s="156" t="s">
        <v>273</v>
      </c>
    </row>
    <row r="7" spans="2:20" ht="19.5" customHeight="1" thickBot="1">
      <c r="B7" s="278" t="s">
        <v>207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80"/>
    </row>
    <row r="8" spans="2:20">
      <c r="B8" s="134"/>
      <c r="C8" s="154"/>
      <c r="D8" s="135"/>
      <c r="E8" s="155"/>
      <c r="F8" s="137"/>
      <c r="G8" s="138"/>
      <c r="H8" s="139"/>
      <c r="I8" s="139"/>
      <c r="J8" s="139"/>
      <c r="K8" s="139"/>
      <c r="L8" s="139"/>
      <c r="M8" s="139"/>
      <c r="N8" s="140"/>
      <c r="O8" s="141"/>
      <c r="P8" s="142"/>
      <c r="Q8" s="143"/>
      <c r="R8" s="157"/>
      <c r="S8" s="158"/>
      <c r="T8" s="156"/>
    </row>
    <row r="9" spans="2:20" ht="19.5" customHeight="1" thickBot="1">
      <c r="B9" s="278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80"/>
    </row>
    <row r="10" spans="2:20">
      <c r="B10" s="134"/>
      <c r="C10" s="154"/>
      <c r="D10" s="135"/>
      <c r="E10" s="155"/>
      <c r="F10" s="137"/>
      <c r="G10" s="138"/>
      <c r="H10" s="139"/>
      <c r="I10" s="139"/>
      <c r="J10" s="139"/>
      <c r="K10" s="139"/>
      <c r="L10" s="139"/>
      <c r="M10" s="139"/>
      <c r="N10" s="140"/>
      <c r="O10" s="141"/>
      <c r="P10" s="142"/>
      <c r="Q10" s="143"/>
      <c r="R10" s="157"/>
      <c r="S10" s="158"/>
      <c r="T10" s="156"/>
    </row>
    <row r="11" spans="2:20" ht="19.5" customHeight="1" thickBot="1">
      <c r="B11" s="278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80"/>
    </row>
    <row r="12" spans="2:20">
      <c r="B12" s="134"/>
      <c r="C12" s="154"/>
      <c r="D12" s="135"/>
      <c r="E12" s="155"/>
      <c r="F12" s="137"/>
      <c r="G12" s="138"/>
      <c r="H12" s="139"/>
      <c r="I12" s="139"/>
      <c r="J12" s="139"/>
      <c r="K12" s="139"/>
      <c r="L12" s="139"/>
      <c r="M12" s="139"/>
      <c r="N12" s="140"/>
      <c r="O12" s="141"/>
      <c r="P12" s="142"/>
      <c r="Q12" s="143"/>
      <c r="R12" s="157"/>
      <c r="S12" s="158"/>
      <c r="T12" s="156"/>
    </row>
    <row r="13" spans="2:20" ht="19.5" customHeight="1" thickBot="1">
      <c r="B13" s="278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80"/>
    </row>
    <row r="14" spans="2:20">
      <c r="B14" s="134"/>
      <c r="C14" s="154"/>
      <c r="D14" s="135"/>
      <c r="E14" s="155"/>
      <c r="F14" s="137"/>
      <c r="G14" s="138"/>
      <c r="H14" s="139"/>
      <c r="I14" s="139"/>
      <c r="J14" s="139"/>
      <c r="K14" s="139"/>
      <c r="L14" s="139"/>
      <c r="M14" s="139"/>
      <c r="N14" s="140"/>
      <c r="O14" s="141"/>
      <c r="P14" s="142"/>
      <c r="Q14" s="143"/>
      <c r="R14" s="157"/>
      <c r="S14" s="158"/>
      <c r="T14" s="156"/>
    </row>
    <row r="15" spans="2:20" ht="19.5" customHeight="1" thickBot="1">
      <c r="B15" s="278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80"/>
    </row>
    <row r="16" spans="2:20" ht="19.5" customHeight="1">
      <c r="B16" s="134"/>
      <c r="C16" s="154"/>
      <c r="D16" s="155"/>
      <c r="E16" s="155"/>
      <c r="F16" s="137" t="str">
        <f t="shared" ref="F16" si="0">IF(COUNT(G16:N16)&gt;0,SUM(G16:N16),"")</f>
        <v/>
      </c>
      <c r="G16" s="138"/>
      <c r="H16" s="139"/>
      <c r="I16" s="139"/>
      <c r="J16" s="139"/>
      <c r="K16" s="139"/>
      <c r="L16" s="139"/>
      <c r="M16" s="139"/>
      <c r="N16" s="140"/>
      <c r="O16" s="141"/>
      <c r="P16" s="142"/>
      <c r="Q16" s="143"/>
      <c r="R16" s="157"/>
      <c r="S16" s="158"/>
      <c r="T16" s="136"/>
    </row>
    <row r="17" spans="2:20" ht="19.5" customHeight="1" thickBot="1">
      <c r="B17" s="278" t="str">
        <f>IF(COUNT(G17:N17)&gt;0,SUM(G17:N17),"")</f>
        <v/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80"/>
    </row>
    <row r="18" spans="2:20" ht="19.5" customHeight="1">
      <c r="B18" s="134"/>
      <c r="C18" s="154"/>
      <c r="D18" s="155"/>
      <c r="E18" s="155"/>
      <c r="F18" s="137" t="str">
        <f t="shared" ref="F18" si="1">IF(COUNT(G18:N18)&gt;0,SUM(G18:N18),"")</f>
        <v/>
      </c>
      <c r="G18" s="138"/>
      <c r="H18" s="139"/>
      <c r="I18" s="139"/>
      <c r="J18" s="139"/>
      <c r="K18" s="139"/>
      <c r="L18" s="139"/>
      <c r="M18" s="139"/>
      <c r="N18" s="140"/>
      <c r="O18" s="141"/>
      <c r="P18" s="142"/>
      <c r="Q18" s="143"/>
      <c r="R18" s="157"/>
      <c r="S18" s="158"/>
      <c r="T18" s="136"/>
    </row>
    <row r="19" spans="2:20" ht="19.5" customHeight="1" thickBot="1">
      <c r="B19" s="278" t="str">
        <f>IF(COUNT(G19:N19)&gt;0,SUM(G19:N19),"")</f>
        <v/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80"/>
    </row>
    <row r="20" spans="2:20" ht="19.5" customHeight="1">
      <c r="B20" s="134"/>
      <c r="C20" s="154"/>
      <c r="D20" s="155"/>
      <c r="E20" s="155"/>
      <c r="F20" s="137" t="str">
        <f t="shared" ref="F20" si="2">IF(COUNT(G20:N20)&gt;0,SUM(G20:N20),"")</f>
        <v/>
      </c>
      <c r="G20" s="138"/>
      <c r="H20" s="139"/>
      <c r="I20" s="139"/>
      <c r="J20" s="139"/>
      <c r="K20" s="139"/>
      <c r="L20" s="139"/>
      <c r="M20" s="139"/>
      <c r="N20" s="140"/>
      <c r="O20" s="141"/>
      <c r="P20" s="142"/>
      <c r="Q20" s="143"/>
      <c r="R20" s="157"/>
      <c r="S20" s="158"/>
      <c r="T20" s="136"/>
    </row>
    <row r="21" spans="2:20" ht="19.5" customHeight="1" thickBot="1">
      <c r="B21" s="278" t="str">
        <f>IF(COUNT(G21:N21)&gt;0,SUM(G21:N21),"")</f>
        <v/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80"/>
    </row>
    <row r="22" spans="2:20" ht="19.5" customHeight="1">
      <c r="B22" s="134"/>
      <c r="C22" s="154"/>
      <c r="D22" s="155"/>
      <c r="E22" s="155"/>
      <c r="F22" s="137" t="str">
        <f t="shared" ref="F22" si="3">IF(COUNT(G22:N22)&gt;0,SUM(G22:N22),"")</f>
        <v/>
      </c>
      <c r="G22" s="138"/>
      <c r="H22" s="139"/>
      <c r="I22" s="139"/>
      <c r="J22" s="139"/>
      <c r="K22" s="139"/>
      <c r="L22" s="139"/>
      <c r="M22" s="139"/>
      <c r="N22" s="140"/>
      <c r="O22" s="141"/>
      <c r="P22" s="142"/>
      <c r="Q22" s="143"/>
      <c r="R22" s="157"/>
      <c r="S22" s="158"/>
      <c r="T22" s="136"/>
    </row>
    <row r="23" spans="2:20" ht="19.5" customHeight="1" thickBot="1">
      <c r="B23" s="278" t="str">
        <f>IF(COUNT(G23:N23)&gt;0,SUM(G23:N23),"")</f>
        <v/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80"/>
    </row>
  </sheetData>
  <mergeCells count="21">
    <mergeCell ref="B17:T17"/>
    <mergeCell ref="B19:T19"/>
    <mergeCell ref="B21:T21"/>
    <mergeCell ref="B23:T23"/>
    <mergeCell ref="D4:D5"/>
    <mergeCell ref="R4:R5"/>
    <mergeCell ref="B13:T13"/>
    <mergeCell ref="B15:T15"/>
    <mergeCell ref="B11:T11"/>
    <mergeCell ref="B9:T9"/>
    <mergeCell ref="B7:T7"/>
    <mergeCell ref="T4:T5"/>
    <mergeCell ref="F4:F5"/>
    <mergeCell ref="B4:B5"/>
    <mergeCell ref="P4:P5"/>
    <mergeCell ref="S4:S5"/>
    <mergeCell ref="Q4:Q5"/>
    <mergeCell ref="G4:N4"/>
    <mergeCell ref="E4:E5"/>
    <mergeCell ref="O4:O5"/>
    <mergeCell ref="C4:C5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AB59"/>
  <sheetViews>
    <sheetView zoomScale="85" zoomScaleNormal="85" workbookViewId="0">
      <pane ySplit="2" topLeftCell="A3" activePane="bottomLeft" state="frozen"/>
      <selection activeCell="E14" sqref="E14"/>
      <selection pane="bottomLeft" activeCell="AB3" sqref="AB3:AB4"/>
    </sheetView>
  </sheetViews>
  <sheetFormatPr defaultColWidth="9" defaultRowHeight="13.2"/>
  <cols>
    <col min="1" max="1" width="1" style="104" customWidth="1"/>
    <col min="2" max="2" width="4" style="104" customWidth="1"/>
    <col min="3" max="3" width="5.33203125" style="104" customWidth="1"/>
    <col min="4" max="4" width="20.77734375" style="104" customWidth="1"/>
    <col min="5" max="5" width="7.44140625" style="104" customWidth="1"/>
    <col min="6" max="6" width="6.44140625" style="126" customWidth="1"/>
    <col min="7" max="8" width="4.88671875" style="126" customWidth="1"/>
    <col min="9" max="9" width="4" style="104" customWidth="1"/>
    <col min="10" max="10" width="5.33203125" style="104" customWidth="1"/>
    <col min="11" max="11" width="20.77734375" style="104" customWidth="1"/>
    <col min="12" max="12" width="7.44140625" style="104" customWidth="1"/>
    <col min="13" max="13" width="6.44140625" style="126" customWidth="1"/>
    <col min="14" max="15" width="4.88671875" style="126" customWidth="1"/>
    <col min="16" max="16" width="5.33203125" style="104" customWidth="1"/>
    <col min="17" max="17" width="20.77734375" style="104" customWidth="1"/>
    <col min="18" max="18" width="7.44140625" style="104" customWidth="1"/>
    <col min="19" max="19" width="6.44140625" style="104" customWidth="1"/>
    <col min="20" max="21" width="4.88671875" style="104" customWidth="1"/>
    <col min="22" max="22" width="5.33203125" style="104" customWidth="1"/>
    <col min="23" max="23" width="20.77734375" style="104" customWidth="1"/>
    <col min="24" max="24" width="7.44140625" style="104" customWidth="1"/>
    <col min="25" max="25" width="6.44140625" style="126" customWidth="1"/>
    <col min="26" max="27" width="4.88671875" style="126" customWidth="1"/>
    <col min="28" max="16384" width="9" style="104"/>
  </cols>
  <sheetData>
    <row r="1" spans="2:28" ht="21.6" thickBot="1">
      <c r="B1" s="146" t="str">
        <f>"バーベキュー買い出し品　兼　チェックリスト"</f>
        <v>バーベキュー買い出し品　兼　チェックリスト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50" t="s">
        <v>83</v>
      </c>
      <c r="R1" s="288">
        <f>SUBTOTAL(9,H3:H31)+SUBTOTAL(9,O3:O57)+SUBTOTAL(9,U3:U57)+SUBTOTAL(9,AA3:AA57)</f>
        <v>9150</v>
      </c>
      <c r="S1" s="289"/>
      <c r="T1" s="286" t="s">
        <v>84</v>
      </c>
      <c r="U1" s="287"/>
      <c r="V1" s="215"/>
      <c r="W1" s="198">
        <f>SUM(H57)</f>
        <v>1904</v>
      </c>
      <c r="X1" s="146" t="s">
        <v>263</v>
      </c>
      <c r="Y1" s="145"/>
      <c r="Z1" s="145"/>
      <c r="AA1" s="145"/>
    </row>
    <row r="2" spans="2:28" s="109" customFormat="1" ht="20.25" customHeight="1" thickBot="1">
      <c r="B2" s="105" t="s">
        <v>22</v>
      </c>
      <c r="C2" s="210" t="s">
        <v>261</v>
      </c>
      <c r="D2" s="209" t="s">
        <v>16</v>
      </c>
      <c r="E2" s="106" t="s">
        <v>262</v>
      </c>
      <c r="F2" s="107" t="s">
        <v>5</v>
      </c>
      <c r="G2" s="107" t="s">
        <v>11</v>
      </c>
      <c r="H2" s="108" t="s">
        <v>6</v>
      </c>
      <c r="I2" s="105" t="s">
        <v>22</v>
      </c>
      <c r="J2" s="210" t="s">
        <v>261</v>
      </c>
      <c r="K2" s="209" t="s">
        <v>16</v>
      </c>
      <c r="L2" s="106" t="s">
        <v>262</v>
      </c>
      <c r="M2" s="107" t="s">
        <v>5</v>
      </c>
      <c r="N2" s="107" t="s">
        <v>11</v>
      </c>
      <c r="O2" s="147" t="s">
        <v>6</v>
      </c>
      <c r="P2" s="210" t="s">
        <v>261</v>
      </c>
      <c r="Q2" s="209" t="s">
        <v>16</v>
      </c>
      <c r="R2" s="106" t="s">
        <v>262</v>
      </c>
      <c r="S2" s="107" t="s">
        <v>5</v>
      </c>
      <c r="T2" s="107" t="s">
        <v>11</v>
      </c>
      <c r="U2" s="147" t="s">
        <v>6</v>
      </c>
      <c r="V2" s="210" t="s">
        <v>261</v>
      </c>
      <c r="W2" s="209" t="s">
        <v>16</v>
      </c>
      <c r="X2" s="106" t="s">
        <v>262</v>
      </c>
      <c r="Y2" s="107" t="s">
        <v>5</v>
      </c>
      <c r="Z2" s="107" t="s">
        <v>11</v>
      </c>
      <c r="AA2" s="108" t="s">
        <v>6</v>
      </c>
    </row>
    <row r="3" spans="2:28" ht="20.25" customHeight="1">
      <c r="B3" s="285" t="s">
        <v>23</v>
      </c>
      <c r="C3" s="211"/>
      <c r="D3" s="161" t="s">
        <v>17</v>
      </c>
      <c r="E3" s="111" t="s">
        <v>163</v>
      </c>
      <c r="F3" s="112">
        <v>68</v>
      </c>
      <c r="G3" s="112">
        <v>2</v>
      </c>
      <c r="H3" s="216">
        <f t="shared" ref="H3:H8" si="0">IF(G3&gt;0,F3*G3,"")</f>
        <v>136</v>
      </c>
      <c r="I3" s="283" t="s">
        <v>45</v>
      </c>
      <c r="J3" s="214"/>
      <c r="K3" s="162" t="s">
        <v>221</v>
      </c>
      <c r="L3" s="115"/>
      <c r="M3" s="116"/>
      <c r="N3" s="116"/>
      <c r="O3" s="217" t="str">
        <f t="shared" ref="O3:O34" si="1">IF(N3&gt;0,M3*N3,"")</f>
        <v/>
      </c>
      <c r="P3" s="206"/>
      <c r="Q3" s="102"/>
      <c r="R3" s="113"/>
      <c r="S3" s="114"/>
      <c r="T3" s="114"/>
      <c r="U3" s="220" t="str">
        <f t="shared" ref="U3:U57" si="2">IF(T3&gt;0,S3*T3,"")</f>
        <v/>
      </c>
      <c r="V3" s="206"/>
      <c r="W3" s="102"/>
      <c r="X3" s="113"/>
      <c r="Y3" s="114"/>
      <c r="Z3" s="114"/>
      <c r="AA3" s="220" t="str">
        <f t="shared" ref="AA3:AA57" si="3">IF(Z3&gt;0,Y3*Z3,"")</f>
        <v/>
      </c>
      <c r="AB3" s="223" t="s">
        <v>264</v>
      </c>
    </row>
    <row r="4" spans="2:28" ht="20.25" customHeight="1">
      <c r="B4" s="283"/>
      <c r="C4" s="212"/>
      <c r="D4" s="161" t="s">
        <v>104</v>
      </c>
      <c r="E4" s="111" t="s">
        <v>163</v>
      </c>
      <c r="F4" s="112">
        <v>93</v>
      </c>
      <c r="G4" s="112">
        <v>1</v>
      </c>
      <c r="H4" s="216">
        <f t="shared" si="0"/>
        <v>93</v>
      </c>
      <c r="I4" s="283"/>
      <c r="J4" s="212"/>
      <c r="K4" s="161" t="s">
        <v>82</v>
      </c>
      <c r="L4" s="111" t="s">
        <v>66</v>
      </c>
      <c r="M4" s="112">
        <v>2590</v>
      </c>
      <c r="N4" s="112"/>
      <c r="O4" s="216" t="str">
        <f t="shared" si="1"/>
        <v/>
      </c>
      <c r="P4" s="205"/>
      <c r="Q4" s="103"/>
      <c r="R4" s="111"/>
      <c r="S4" s="112"/>
      <c r="T4" s="112"/>
      <c r="U4" s="216" t="str">
        <f t="shared" si="2"/>
        <v/>
      </c>
      <c r="V4" s="205"/>
      <c r="W4" s="103"/>
      <c r="X4" s="111"/>
      <c r="Y4" s="112"/>
      <c r="Z4" s="112"/>
      <c r="AA4" s="216" t="str">
        <f t="shared" si="3"/>
        <v/>
      </c>
      <c r="AB4" s="223" t="s">
        <v>265</v>
      </c>
    </row>
    <row r="5" spans="2:28" ht="20.25" customHeight="1">
      <c r="B5" s="283"/>
      <c r="C5" s="212"/>
      <c r="D5" s="161" t="s">
        <v>105</v>
      </c>
      <c r="E5" s="111" t="s">
        <v>152</v>
      </c>
      <c r="F5" s="112">
        <v>150</v>
      </c>
      <c r="G5" s="112">
        <v>2</v>
      </c>
      <c r="H5" s="216">
        <f t="shared" si="0"/>
        <v>300</v>
      </c>
      <c r="I5" s="283"/>
      <c r="J5" s="212"/>
      <c r="K5" s="161" t="s">
        <v>154</v>
      </c>
      <c r="L5" s="111" t="s">
        <v>70</v>
      </c>
      <c r="M5" s="112">
        <v>124</v>
      </c>
      <c r="N5" s="112"/>
      <c r="O5" s="216" t="str">
        <f t="shared" si="1"/>
        <v/>
      </c>
      <c r="P5" s="205"/>
      <c r="Q5" s="103"/>
      <c r="R5" s="111"/>
      <c r="S5" s="112"/>
      <c r="T5" s="112"/>
      <c r="U5" s="216" t="str">
        <f t="shared" si="2"/>
        <v/>
      </c>
      <c r="V5" s="205"/>
      <c r="W5" s="103"/>
      <c r="X5" s="111"/>
      <c r="Y5" s="112"/>
      <c r="Z5" s="112"/>
      <c r="AA5" s="216" t="str">
        <f t="shared" si="3"/>
        <v/>
      </c>
    </row>
    <row r="6" spans="2:28" ht="20.25" customHeight="1">
      <c r="B6" s="283"/>
      <c r="C6" s="212"/>
      <c r="D6" s="161" t="s">
        <v>242</v>
      </c>
      <c r="E6" s="111" t="s">
        <v>181</v>
      </c>
      <c r="F6" s="112">
        <v>540</v>
      </c>
      <c r="G6" s="112">
        <v>1</v>
      </c>
      <c r="H6" s="216">
        <f t="shared" si="0"/>
        <v>540</v>
      </c>
      <c r="I6" s="283"/>
      <c r="J6" s="212"/>
      <c r="K6" s="161" t="s">
        <v>156</v>
      </c>
      <c r="L6" s="111" t="s">
        <v>70</v>
      </c>
      <c r="M6" s="112">
        <v>99</v>
      </c>
      <c r="N6" s="112"/>
      <c r="O6" s="216" t="str">
        <f t="shared" si="1"/>
        <v/>
      </c>
      <c r="P6" s="205"/>
      <c r="Q6" s="103"/>
      <c r="R6" s="111"/>
      <c r="S6" s="112"/>
      <c r="T6" s="112"/>
      <c r="U6" s="216" t="str">
        <f t="shared" si="2"/>
        <v/>
      </c>
      <c r="V6" s="205"/>
      <c r="W6" s="103"/>
      <c r="X6" s="111"/>
      <c r="Y6" s="112"/>
      <c r="Z6" s="112"/>
      <c r="AA6" s="216" t="str">
        <f t="shared" si="3"/>
        <v/>
      </c>
    </row>
    <row r="7" spans="2:28" ht="20.25" customHeight="1">
      <c r="B7" s="283"/>
      <c r="C7" s="212"/>
      <c r="D7" s="163" t="s">
        <v>243</v>
      </c>
      <c r="E7" s="117" t="s">
        <v>181</v>
      </c>
      <c r="F7" s="118">
        <v>378</v>
      </c>
      <c r="G7" s="112">
        <v>1</v>
      </c>
      <c r="H7" s="216">
        <f t="shared" si="0"/>
        <v>378</v>
      </c>
      <c r="I7" s="283"/>
      <c r="J7" s="212"/>
      <c r="K7" s="161" t="s">
        <v>158</v>
      </c>
      <c r="L7" s="111" t="s">
        <v>76</v>
      </c>
      <c r="M7" s="112">
        <v>197</v>
      </c>
      <c r="N7" s="112"/>
      <c r="O7" s="216" t="str">
        <f>IF(N7&gt;0,M7*N7,"")</f>
        <v/>
      </c>
      <c r="P7" s="205"/>
      <c r="Q7" s="103"/>
      <c r="R7" s="111"/>
      <c r="S7" s="112"/>
      <c r="T7" s="112"/>
      <c r="U7" s="216" t="str">
        <f t="shared" si="2"/>
        <v/>
      </c>
      <c r="V7" s="205"/>
      <c r="W7" s="103"/>
      <c r="X7" s="111"/>
      <c r="Y7" s="112"/>
      <c r="Z7" s="112"/>
      <c r="AA7" s="216" t="str">
        <f t="shared" si="3"/>
        <v/>
      </c>
    </row>
    <row r="8" spans="2:28" ht="20.25" customHeight="1">
      <c r="B8" s="283"/>
      <c r="C8" s="212"/>
      <c r="D8" s="161" t="s">
        <v>40</v>
      </c>
      <c r="E8" s="111" t="s">
        <v>152</v>
      </c>
      <c r="F8" s="112">
        <v>500</v>
      </c>
      <c r="G8" s="116"/>
      <c r="H8" s="217" t="str">
        <f t="shared" si="0"/>
        <v/>
      </c>
      <c r="I8" s="283"/>
      <c r="J8" s="212"/>
      <c r="K8" s="161" t="s">
        <v>209</v>
      </c>
      <c r="L8" s="111" t="s">
        <v>210</v>
      </c>
      <c r="M8" s="112">
        <v>300</v>
      </c>
      <c r="N8" s="112"/>
      <c r="O8" s="216" t="str">
        <f t="shared" si="1"/>
        <v/>
      </c>
      <c r="P8" s="205"/>
      <c r="Q8" s="103"/>
      <c r="R8" s="111"/>
      <c r="S8" s="112"/>
      <c r="T8" s="112"/>
      <c r="U8" s="216" t="str">
        <f t="shared" si="2"/>
        <v/>
      </c>
      <c r="V8" s="205"/>
      <c r="W8" s="103"/>
      <c r="X8" s="111"/>
      <c r="Y8" s="112"/>
      <c r="Z8" s="112"/>
      <c r="AA8" s="216" t="str">
        <f t="shared" si="3"/>
        <v/>
      </c>
    </row>
    <row r="9" spans="2:28" ht="20.25" customHeight="1">
      <c r="B9" s="283"/>
      <c r="C9" s="212"/>
      <c r="D9" s="161" t="s">
        <v>151</v>
      </c>
      <c r="E9" s="115" t="s">
        <v>152</v>
      </c>
      <c r="F9" s="112">
        <v>218</v>
      </c>
      <c r="G9" s="112">
        <v>2</v>
      </c>
      <c r="H9" s="216">
        <f t="shared" ref="H9:H10" si="4">IF(G9&gt;0,F9*G9,"")</f>
        <v>436</v>
      </c>
      <c r="I9" s="283"/>
      <c r="J9" s="212"/>
      <c r="K9" s="161" t="s">
        <v>68</v>
      </c>
      <c r="L9" s="111" t="s">
        <v>77</v>
      </c>
      <c r="M9" s="112">
        <v>100</v>
      </c>
      <c r="N9" s="112"/>
      <c r="O9" s="216" t="str">
        <f t="shared" si="1"/>
        <v/>
      </c>
      <c r="P9" s="205"/>
      <c r="Q9" s="103"/>
      <c r="R9" s="111"/>
      <c r="S9" s="112"/>
      <c r="T9" s="112"/>
      <c r="U9" s="216" t="str">
        <f t="shared" si="2"/>
        <v/>
      </c>
      <c r="V9" s="205"/>
      <c r="W9" s="103"/>
      <c r="X9" s="111"/>
      <c r="Y9" s="112"/>
      <c r="Z9" s="112"/>
      <c r="AA9" s="216" t="str">
        <f t="shared" si="3"/>
        <v/>
      </c>
    </row>
    <row r="10" spans="2:28" ht="20.25" customHeight="1">
      <c r="B10" s="283"/>
      <c r="C10" s="212"/>
      <c r="D10" s="161" t="s">
        <v>247</v>
      </c>
      <c r="E10" s="111" t="s">
        <v>152</v>
      </c>
      <c r="F10" s="112">
        <v>398</v>
      </c>
      <c r="G10" s="112"/>
      <c r="H10" s="216" t="str">
        <f t="shared" si="4"/>
        <v/>
      </c>
      <c r="I10" s="283"/>
      <c r="J10" s="212"/>
      <c r="K10" s="161" t="s">
        <v>69</v>
      </c>
      <c r="L10" s="111" t="s">
        <v>161</v>
      </c>
      <c r="M10" s="112">
        <v>100</v>
      </c>
      <c r="N10" s="112"/>
      <c r="O10" s="216" t="str">
        <f t="shared" si="1"/>
        <v/>
      </c>
      <c r="P10" s="205"/>
      <c r="Q10" s="103"/>
      <c r="R10" s="111"/>
      <c r="S10" s="112"/>
      <c r="T10" s="112"/>
      <c r="U10" s="216" t="str">
        <f t="shared" si="2"/>
        <v/>
      </c>
      <c r="V10" s="205"/>
      <c r="W10" s="103"/>
      <c r="X10" s="111"/>
      <c r="Y10" s="112"/>
      <c r="Z10" s="112"/>
      <c r="AA10" s="216" t="str">
        <f t="shared" si="3"/>
        <v/>
      </c>
    </row>
    <row r="11" spans="2:28" ht="20.25" customHeight="1">
      <c r="B11" s="283"/>
      <c r="C11" s="212"/>
      <c r="D11" s="161" t="s">
        <v>153</v>
      </c>
      <c r="E11" s="111" t="s">
        <v>35</v>
      </c>
      <c r="F11" s="112">
        <v>108</v>
      </c>
      <c r="G11" s="112"/>
      <c r="H11" s="216" t="str">
        <f t="shared" ref="H11:H14" si="5">IF(G11&gt;0,F11*G11,"")</f>
        <v/>
      </c>
      <c r="I11" s="283"/>
      <c r="J11" s="212"/>
      <c r="K11" s="161" t="s">
        <v>164</v>
      </c>
      <c r="L11" s="111" t="s">
        <v>161</v>
      </c>
      <c r="M11" s="112">
        <v>158</v>
      </c>
      <c r="N11" s="112"/>
      <c r="O11" s="216" t="str">
        <f t="shared" si="1"/>
        <v/>
      </c>
      <c r="P11" s="205"/>
      <c r="Q11" s="103"/>
      <c r="R11" s="111"/>
      <c r="S11" s="112"/>
      <c r="T11" s="112"/>
      <c r="U11" s="216" t="str">
        <f t="shared" si="2"/>
        <v/>
      </c>
      <c r="V11" s="205"/>
      <c r="W11" s="103"/>
      <c r="X11" s="111"/>
      <c r="Y11" s="112"/>
      <c r="Z11" s="112"/>
      <c r="AA11" s="216" t="str">
        <f t="shared" si="3"/>
        <v/>
      </c>
    </row>
    <row r="12" spans="2:28" ht="20.25" customHeight="1">
      <c r="B12" s="283"/>
      <c r="C12" s="212"/>
      <c r="D12" s="161" t="s">
        <v>155</v>
      </c>
      <c r="E12" s="111" t="s">
        <v>35</v>
      </c>
      <c r="F12" s="116">
        <v>150</v>
      </c>
      <c r="G12" s="112"/>
      <c r="H12" s="216" t="str">
        <f t="shared" si="5"/>
        <v/>
      </c>
      <c r="I12" s="283"/>
      <c r="J12" s="212"/>
      <c r="K12" s="162" t="s">
        <v>208</v>
      </c>
      <c r="L12" s="111" t="s">
        <v>20</v>
      </c>
      <c r="M12" s="116">
        <v>100</v>
      </c>
      <c r="N12" s="116"/>
      <c r="O12" s="217" t="str">
        <f t="shared" si="1"/>
        <v/>
      </c>
      <c r="P12" s="205"/>
      <c r="Q12" s="103"/>
      <c r="R12" s="111"/>
      <c r="S12" s="112"/>
      <c r="T12" s="112"/>
      <c r="U12" s="216" t="str">
        <f t="shared" si="2"/>
        <v/>
      </c>
      <c r="V12" s="205"/>
      <c r="W12" s="103"/>
      <c r="X12" s="111"/>
      <c r="Y12" s="112"/>
      <c r="Z12" s="112"/>
      <c r="AA12" s="216" t="str">
        <f t="shared" si="3"/>
        <v/>
      </c>
    </row>
    <row r="13" spans="2:28" ht="20.25" customHeight="1">
      <c r="B13" s="283"/>
      <c r="C13" s="212"/>
      <c r="D13" s="161" t="s">
        <v>157</v>
      </c>
      <c r="E13" s="111" t="s">
        <v>152</v>
      </c>
      <c r="F13" s="112">
        <v>105</v>
      </c>
      <c r="G13" s="112"/>
      <c r="H13" s="216" t="str">
        <f t="shared" si="5"/>
        <v/>
      </c>
      <c r="I13" s="283"/>
      <c r="J13" s="212"/>
      <c r="K13" s="162" t="s">
        <v>223</v>
      </c>
      <c r="L13" s="111" t="s">
        <v>77</v>
      </c>
      <c r="M13" s="116">
        <v>176</v>
      </c>
      <c r="N13" s="112"/>
      <c r="O13" s="216" t="str">
        <f t="shared" si="1"/>
        <v/>
      </c>
      <c r="P13" s="205"/>
      <c r="Q13" s="103"/>
      <c r="R13" s="111"/>
      <c r="S13" s="112"/>
      <c r="T13" s="112"/>
      <c r="U13" s="216" t="str">
        <f t="shared" si="2"/>
        <v/>
      </c>
      <c r="V13" s="205"/>
      <c r="W13" s="103"/>
      <c r="X13" s="111"/>
      <c r="Y13" s="112"/>
      <c r="Z13" s="112"/>
      <c r="AA13" s="216" t="str">
        <f t="shared" si="3"/>
        <v/>
      </c>
    </row>
    <row r="14" spans="2:28" ht="20.25" customHeight="1" thickBot="1">
      <c r="B14" s="283"/>
      <c r="C14" s="212"/>
      <c r="D14" s="161" t="s">
        <v>248</v>
      </c>
      <c r="E14" s="111" t="s">
        <v>21</v>
      </c>
      <c r="F14" s="112">
        <v>108</v>
      </c>
      <c r="G14" s="112"/>
      <c r="H14" s="216" t="str">
        <f t="shared" si="5"/>
        <v/>
      </c>
      <c r="I14" s="283"/>
      <c r="J14" s="212"/>
      <c r="K14" s="208" t="s">
        <v>225</v>
      </c>
      <c r="L14" s="148" t="s">
        <v>224</v>
      </c>
      <c r="M14" s="149">
        <v>151</v>
      </c>
      <c r="N14" s="149"/>
      <c r="O14" s="221" t="str">
        <f t="shared" si="1"/>
        <v/>
      </c>
      <c r="P14" s="205"/>
      <c r="Q14" s="103"/>
      <c r="R14" s="111"/>
      <c r="S14" s="112"/>
      <c r="T14" s="112"/>
      <c r="U14" s="216" t="str">
        <f t="shared" si="2"/>
        <v/>
      </c>
      <c r="V14" s="205"/>
      <c r="W14" s="103"/>
      <c r="X14" s="111"/>
      <c r="Y14" s="112"/>
      <c r="Z14" s="112"/>
      <c r="AA14" s="216" t="str">
        <f t="shared" si="3"/>
        <v/>
      </c>
    </row>
    <row r="15" spans="2:28" ht="20.25" customHeight="1">
      <c r="B15" s="283"/>
      <c r="C15" s="212"/>
      <c r="D15" s="161" t="s">
        <v>222</v>
      </c>
      <c r="E15" s="111" t="s">
        <v>21</v>
      </c>
      <c r="F15" s="112">
        <v>400</v>
      </c>
      <c r="G15" s="112"/>
      <c r="H15" s="216" t="str">
        <f t="shared" ref="H15:H26" si="6">IF(G15&gt;0,F15*G15,"")</f>
        <v/>
      </c>
      <c r="I15" s="283"/>
      <c r="J15" s="212"/>
      <c r="K15" s="165" t="s">
        <v>165</v>
      </c>
      <c r="L15" s="159"/>
      <c r="M15" s="114"/>
      <c r="N15" s="114"/>
      <c r="O15" s="220" t="str">
        <f t="shared" si="1"/>
        <v/>
      </c>
      <c r="P15" s="205"/>
      <c r="Q15" s="103"/>
      <c r="R15" s="111"/>
      <c r="S15" s="112"/>
      <c r="T15" s="112"/>
      <c r="U15" s="216" t="str">
        <f t="shared" si="2"/>
        <v/>
      </c>
      <c r="V15" s="205"/>
      <c r="W15" s="103"/>
      <c r="X15" s="111"/>
      <c r="Y15" s="112"/>
      <c r="Z15" s="112"/>
      <c r="AA15" s="216" t="str">
        <f t="shared" si="3"/>
        <v/>
      </c>
    </row>
    <row r="16" spans="2:28" ht="20.25" customHeight="1">
      <c r="B16" s="283"/>
      <c r="C16" s="212"/>
      <c r="D16" s="162" t="s">
        <v>159</v>
      </c>
      <c r="E16" s="121" t="s">
        <v>162</v>
      </c>
      <c r="F16" s="116">
        <v>167</v>
      </c>
      <c r="G16" s="116"/>
      <c r="H16" s="217" t="str">
        <f t="shared" si="6"/>
        <v/>
      </c>
      <c r="I16" s="283"/>
      <c r="J16" s="212"/>
      <c r="K16" s="162" t="s">
        <v>166</v>
      </c>
      <c r="L16" s="111" t="s">
        <v>167</v>
      </c>
      <c r="M16" s="116">
        <v>147</v>
      </c>
      <c r="N16" s="112"/>
      <c r="O16" s="216" t="str">
        <f t="shared" si="1"/>
        <v/>
      </c>
      <c r="P16" s="205"/>
      <c r="Q16" s="103"/>
      <c r="R16" s="111"/>
      <c r="S16" s="112"/>
      <c r="T16" s="112"/>
      <c r="U16" s="216" t="str">
        <f t="shared" si="2"/>
        <v/>
      </c>
      <c r="V16" s="205"/>
      <c r="W16" s="103"/>
      <c r="X16" s="111"/>
      <c r="Y16" s="112"/>
      <c r="Z16" s="112"/>
      <c r="AA16" s="216" t="str">
        <f t="shared" si="3"/>
        <v/>
      </c>
    </row>
    <row r="17" spans="1:27" ht="20.25" customHeight="1" thickBot="1">
      <c r="B17" s="283"/>
      <c r="C17" s="212"/>
      <c r="D17" s="161" t="s">
        <v>233</v>
      </c>
      <c r="E17" s="111" t="s">
        <v>21</v>
      </c>
      <c r="F17" s="112">
        <v>1000</v>
      </c>
      <c r="G17" s="112">
        <v>1</v>
      </c>
      <c r="H17" s="216">
        <f t="shared" si="6"/>
        <v>1000</v>
      </c>
      <c r="I17" s="283"/>
      <c r="J17" s="212"/>
      <c r="K17" s="208" t="s">
        <v>92</v>
      </c>
      <c r="L17" s="148" t="s">
        <v>152</v>
      </c>
      <c r="M17" s="149">
        <v>102</v>
      </c>
      <c r="N17" s="149"/>
      <c r="O17" s="221" t="str">
        <f t="shared" si="1"/>
        <v/>
      </c>
      <c r="P17" s="205"/>
      <c r="Q17" s="103"/>
      <c r="R17" s="111"/>
      <c r="S17" s="112"/>
      <c r="T17" s="112"/>
      <c r="U17" s="216" t="str">
        <f t="shared" si="2"/>
        <v/>
      </c>
      <c r="V17" s="205"/>
      <c r="W17" s="103"/>
      <c r="X17" s="111"/>
      <c r="Y17" s="112"/>
      <c r="Z17" s="112"/>
      <c r="AA17" s="216" t="str">
        <f t="shared" si="3"/>
        <v/>
      </c>
    </row>
    <row r="18" spans="1:27" ht="20.25" customHeight="1">
      <c r="A18" s="104">
        <v>1</v>
      </c>
      <c r="B18" s="283"/>
      <c r="C18" s="212"/>
      <c r="D18" s="161" t="s">
        <v>168</v>
      </c>
      <c r="E18" s="111" t="s">
        <v>35</v>
      </c>
      <c r="F18" s="112"/>
      <c r="G18" s="112"/>
      <c r="H18" s="216" t="str">
        <f t="shared" si="6"/>
        <v/>
      </c>
      <c r="I18" s="283"/>
      <c r="J18" s="212"/>
      <c r="K18" s="165" t="s">
        <v>169</v>
      </c>
      <c r="L18" s="159">
        <v>1</v>
      </c>
      <c r="M18" s="114"/>
      <c r="N18" s="114"/>
      <c r="O18" s="220" t="str">
        <f t="shared" si="1"/>
        <v/>
      </c>
      <c r="P18" s="205"/>
      <c r="Q18" s="103"/>
      <c r="R18" s="111"/>
      <c r="S18" s="112"/>
      <c r="T18" s="112"/>
      <c r="U18" s="216" t="str">
        <f t="shared" si="2"/>
        <v/>
      </c>
      <c r="V18" s="205"/>
      <c r="W18" s="103"/>
      <c r="X18" s="111"/>
      <c r="Y18" s="112"/>
      <c r="Z18" s="112"/>
      <c r="AA18" s="216" t="str">
        <f t="shared" si="3"/>
        <v/>
      </c>
    </row>
    <row r="19" spans="1:27" ht="20.25" customHeight="1">
      <c r="B19" s="283"/>
      <c r="C19" s="212"/>
      <c r="D19" s="161" t="s">
        <v>170</v>
      </c>
      <c r="E19" s="111" t="s">
        <v>152</v>
      </c>
      <c r="F19" s="112">
        <v>98</v>
      </c>
      <c r="G19" s="112"/>
      <c r="H19" s="216" t="str">
        <f t="shared" si="6"/>
        <v/>
      </c>
      <c r="I19" s="283"/>
      <c r="J19" s="212"/>
      <c r="K19" s="161" t="s">
        <v>60</v>
      </c>
      <c r="L19" s="111" t="s">
        <v>80</v>
      </c>
      <c r="M19" s="112">
        <v>94</v>
      </c>
      <c r="N19" s="112">
        <v>1</v>
      </c>
      <c r="O19" s="216">
        <f t="shared" si="1"/>
        <v>94</v>
      </c>
      <c r="P19" s="205"/>
      <c r="Q19" s="103"/>
      <c r="R19" s="111"/>
      <c r="S19" s="112"/>
      <c r="T19" s="112"/>
      <c r="U19" s="216" t="str">
        <f t="shared" si="2"/>
        <v/>
      </c>
      <c r="V19" s="205"/>
      <c r="W19" s="103"/>
      <c r="X19" s="111"/>
      <c r="Y19" s="112"/>
      <c r="Z19" s="112"/>
      <c r="AA19" s="216" t="str">
        <f t="shared" si="3"/>
        <v/>
      </c>
    </row>
    <row r="20" spans="1:27" ht="20.25" customHeight="1">
      <c r="B20" s="283"/>
      <c r="C20" s="212"/>
      <c r="D20" s="161" t="s">
        <v>171</v>
      </c>
      <c r="E20" s="111" t="s">
        <v>152</v>
      </c>
      <c r="F20" s="112">
        <v>150</v>
      </c>
      <c r="G20" s="112"/>
      <c r="H20" s="216" t="str">
        <f t="shared" si="6"/>
        <v/>
      </c>
      <c r="I20" s="283"/>
      <c r="J20" s="212"/>
      <c r="K20" s="161" t="s">
        <v>172</v>
      </c>
      <c r="L20" s="111" t="s">
        <v>81</v>
      </c>
      <c r="M20" s="112">
        <v>95</v>
      </c>
      <c r="N20" s="112">
        <v>1</v>
      </c>
      <c r="O20" s="216">
        <f t="shared" si="1"/>
        <v>95</v>
      </c>
      <c r="P20" s="205"/>
      <c r="Q20" s="103"/>
      <c r="R20" s="111"/>
      <c r="S20" s="112"/>
      <c r="T20" s="112"/>
      <c r="U20" s="216" t="str">
        <f t="shared" si="2"/>
        <v/>
      </c>
      <c r="V20" s="205"/>
      <c r="W20" s="103"/>
      <c r="X20" s="111"/>
      <c r="Y20" s="112"/>
      <c r="Z20" s="112"/>
      <c r="AA20" s="216" t="str">
        <f t="shared" si="3"/>
        <v/>
      </c>
    </row>
    <row r="21" spans="1:27" ht="20.25" customHeight="1" thickBot="1">
      <c r="A21" s="104">
        <v>1</v>
      </c>
      <c r="B21" s="283"/>
      <c r="C21" s="212"/>
      <c r="D21" s="161" t="s">
        <v>173</v>
      </c>
      <c r="E21" s="111" t="s">
        <v>21</v>
      </c>
      <c r="F21" s="112">
        <v>200</v>
      </c>
      <c r="G21" s="112">
        <v>6</v>
      </c>
      <c r="H21" s="216">
        <f t="shared" si="6"/>
        <v>1200</v>
      </c>
      <c r="I21" s="283"/>
      <c r="J21" s="212"/>
      <c r="K21" s="208" t="s">
        <v>174</v>
      </c>
      <c r="L21" s="148" t="s">
        <v>33</v>
      </c>
      <c r="M21" s="149"/>
      <c r="N21" s="149"/>
      <c r="O21" s="221" t="str">
        <f t="shared" si="1"/>
        <v/>
      </c>
      <c r="P21" s="205"/>
      <c r="Q21" s="103"/>
      <c r="R21" s="111"/>
      <c r="S21" s="112"/>
      <c r="T21" s="112"/>
      <c r="U21" s="216" t="str">
        <f t="shared" si="2"/>
        <v/>
      </c>
      <c r="V21" s="205"/>
      <c r="W21" s="103"/>
      <c r="X21" s="111"/>
      <c r="Y21" s="112"/>
      <c r="Z21" s="112"/>
      <c r="AA21" s="216" t="str">
        <f t="shared" si="3"/>
        <v/>
      </c>
    </row>
    <row r="22" spans="1:27" ht="20.25" customHeight="1">
      <c r="B22" s="283"/>
      <c r="C22" s="212"/>
      <c r="D22" s="161" t="s">
        <v>175</v>
      </c>
      <c r="E22" s="111" t="s">
        <v>21</v>
      </c>
      <c r="F22" s="112">
        <v>150</v>
      </c>
      <c r="G22" s="112"/>
      <c r="H22" s="216" t="str">
        <f t="shared" si="6"/>
        <v/>
      </c>
      <c r="I22" s="283"/>
      <c r="J22" s="212"/>
      <c r="K22" s="165" t="s">
        <v>228</v>
      </c>
      <c r="L22" s="113"/>
      <c r="M22" s="114"/>
      <c r="N22" s="114"/>
      <c r="O22" s="220" t="str">
        <f t="shared" si="1"/>
        <v/>
      </c>
      <c r="P22" s="205"/>
      <c r="Q22" s="103"/>
      <c r="R22" s="111"/>
      <c r="S22" s="112"/>
      <c r="T22" s="112"/>
      <c r="U22" s="216" t="str">
        <f t="shared" si="2"/>
        <v/>
      </c>
      <c r="V22" s="205"/>
      <c r="W22" s="103"/>
      <c r="X22" s="111"/>
      <c r="Y22" s="112"/>
      <c r="Z22" s="112"/>
      <c r="AA22" s="216" t="str">
        <f t="shared" si="3"/>
        <v/>
      </c>
    </row>
    <row r="23" spans="1:27" ht="20.25" customHeight="1">
      <c r="B23" s="283"/>
      <c r="C23" s="212"/>
      <c r="D23" s="161" t="s">
        <v>176</v>
      </c>
      <c r="E23" s="111" t="s">
        <v>21</v>
      </c>
      <c r="F23" s="112">
        <v>350</v>
      </c>
      <c r="G23" s="112"/>
      <c r="H23" s="216" t="str">
        <f t="shared" si="6"/>
        <v/>
      </c>
      <c r="I23" s="283"/>
      <c r="J23" s="212"/>
      <c r="K23" s="161" t="s">
        <v>178</v>
      </c>
      <c r="L23" s="111" t="s">
        <v>43</v>
      </c>
      <c r="M23" s="112">
        <v>455</v>
      </c>
      <c r="N23" s="112">
        <v>1</v>
      </c>
      <c r="O23" s="216">
        <f t="shared" si="1"/>
        <v>455</v>
      </c>
      <c r="P23" s="205"/>
      <c r="Q23" s="103"/>
      <c r="R23" s="111"/>
      <c r="S23" s="112"/>
      <c r="T23" s="112"/>
      <c r="U23" s="216" t="str">
        <f t="shared" si="2"/>
        <v/>
      </c>
      <c r="V23" s="205"/>
      <c r="W23" s="103"/>
      <c r="X23" s="111"/>
      <c r="Y23" s="112"/>
      <c r="Z23" s="112"/>
      <c r="AA23" s="216" t="str">
        <f t="shared" si="3"/>
        <v/>
      </c>
    </row>
    <row r="24" spans="1:27" ht="20.25" customHeight="1">
      <c r="B24" s="283"/>
      <c r="C24" s="212"/>
      <c r="D24" s="161" t="s">
        <v>220</v>
      </c>
      <c r="E24" s="111" t="s">
        <v>75</v>
      </c>
      <c r="F24" s="112">
        <v>100</v>
      </c>
      <c r="G24" s="112">
        <v>6</v>
      </c>
      <c r="H24" s="216">
        <f t="shared" si="6"/>
        <v>600</v>
      </c>
      <c r="I24" s="283"/>
      <c r="J24" s="212"/>
      <c r="K24" s="161" t="s">
        <v>179</v>
      </c>
      <c r="L24" s="111" t="s">
        <v>21</v>
      </c>
      <c r="M24" s="112">
        <v>97</v>
      </c>
      <c r="N24" s="112">
        <v>1</v>
      </c>
      <c r="O24" s="216">
        <f t="shared" si="1"/>
        <v>97</v>
      </c>
      <c r="P24" s="205"/>
      <c r="Q24" s="103"/>
      <c r="R24" s="111"/>
      <c r="S24" s="112"/>
      <c r="T24" s="112"/>
      <c r="U24" s="216" t="str">
        <f t="shared" si="2"/>
        <v/>
      </c>
      <c r="V24" s="205"/>
      <c r="W24" s="103"/>
      <c r="X24" s="111"/>
      <c r="Y24" s="112"/>
      <c r="Z24" s="112"/>
      <c r="AA24" s="216" t="str">
        <f t="shared" si="3"/>
        <v/>
      </c>
    </row>
    <row r="25" spans="1:27" ht="20.25" customHeight="1">
      <c r="B25" s="283"/>
      <c r="C25" s="212"/>
      <c r="D25" s="2" t="s">
        <v>211</v>
      </c>
      <c r="E25" s="111" t="s">
        <v>234</v>
      </c>
      <c r="F25" s="112">
        <v>1000</v>
      </c>
      <c r="G25" s="112">
        <v>1</v>
      </c>
      <c r="H25" s="216">
        <f t="shared" si="6"/>
        <v>1000</v>
      </c>
      <c r="I25" s="283"/>
      <c r="J25" s="212"/>
      <c r="K25" s="161" t="s">
        <v>180</v>
      </c>
      <c r="L25" s="111" t="s">
        <v>160</v>
      </c>
      <c r="M25" s="112">
        <v>108</v>
      </c>
      <c r="N25" s="112">
        <v>1</v>
      </c>
      <c r="O25" s="216">
        <f t="shared" si="1"/>
        <v>108</v>
      </c>
      <c r="P25" s="205"/>
      <c r="Q25" s="103"/>
      <c r="R25" s="111"/>
      <c r="S25" s="112"/>
      <c r="T25" s="112"/>
      <c r="U25" s="216" t="str">
        <f t="shared" si="2"/>
        <v/>
      </c>
      <c r="V25" s="205"/>
      <c r="W25" s="103"/>
      <c r="X25" s="111"/>
      <c r="Y25" s="112"/>
      <c r="Z25" s="112"/>
      <c r="AA25" s="216" t="str">
        <f t="shared" si="3"/>
        <v/>
      </c>
    </row>
    <row r="26" spans="1:27" ht="20.25" customHeight="1">
      <c r="B26" s="283"/>
      <c r="C26" s="212"/>
      <c r="D26" s="161" t="s">
        <v>241</v>
      </c>
      <c r="E26" s="111" t="s">
        <v>167</v>
      </c>
      <c r="F26" s="112">
        <v>400</v>
      </c>
      <c r="G26" s="112">
        <v>4</v>
      </c>
      <c r="H26" s="216">
        <f t="shared" si="6"/>
        <v>1600</v>
      </c>
      <c r="I26" s="283"/>
      <c r="J26" s="212"/>
      <c r="K26" s="161" t="s">
        <v>61</v>
      </c>
      <c r="L26" s="111" t="s">
        <v>39</v>
      </c>
      <c r="M26" s="112">
        <v>400</v>
      </c>
      <c r="N26" s="112">
        <v>1</v>
      </c>
      <c r="O26" s="216">
        <f t="shared" si="1"/>
        <v>400</v>
      </c>
      <c r="P26" s="205"/>
      <c r="Q26" s="103"/>
      <c r="R26" s="111"/>
      <c r="S26" s="112"/>
      <c r="T26" s="112"/>
      <c r="U26" s="216" t="str">
        <f t="shared" si="2"/>
        <v/>
      </c>
      <c r="V26" s="205"/>
      <c r="W26" s="103"/>
      <c r="X26" s="111"/>
      <c r="Y26" s="112"/>
      <c r="Z26" s="112"/>
      <c r="AA26" s="216" t="str">
        <f t="shared" si="3"/>
        <v/>
      </c>
    </row>
    <row r="27" spans="1:27" ht="20.25" customHeight="1">
      <c r="B27" s="283"/>
      <c r="C27" s="212"/>
      <c r="D27" s="161"/>
      <c r="E27" s="111"/>
      <c r="F27" s="112"/>
      <c r="G27" s="112"/>
      <c r="H27" s="216"/>
      <c r="I27" s="283"/>
      <c r="J27" s="212"/>
      <c r="K27" s="161" t="s">
        <v>229</v>
      </c>
      <c r="L27" s="111" t="s">
        <v>21</v>
      </c>
      <c r="M27" s="112">
        <v>99</v>
      </c>
      <c r="N27" s="112">
        <v>1</v>
      </c>
      <c r="O27" s="216">
        <f t="shared" si="1"/>
        <v>99</v>
      </c>
      <c r="P27" s="205"/>
      <c r="Q27" s="103"/>
      <c r="R27" s="111"/>
      <c r="S27" s="112"/>
      <c r="T27" s="112"/>
      <c r="U27" s="216" t="str">
        <f t="shared" si="2"/>
        <v/>
      </c>
      <c r="V27" s="205"/>
      <c r="W27" s="103"/>
      <c r="X27" s="111"/>
      <c r="Y27" s="112"/>
      <c r="Z27" s="112"/>
      <c r="AA27" s="216" t="str">
        <f t="shared" si="3"/>
        <v/>
      </c>
    </row>
    <row r="28" spans="1:27" ht="20.25" customHeight="1">
      <c r="B28" s="283"/>
      <c r="C28" s="212"/>
      <c r="D28" s="162"/>
      <c r="E28" s="115"/>
      <c r="F28" s="116"/>
      <c r="G28" s="116"/>
      <c r="H28" s="217"/>
      <c r="I28" s="283"/>
      <c r="J28" s="212"/>
      <c r="K28" s="161" t="s">
        <v>230</v>
      </c>
      <c r="L28" s="111" t="s">
        <v>160</v>
      </c>
      <c r="M28" s="112">
        <v>300</v>
      </c>
      <c r="N28" s="112">
        <v>1</v>
      </c>
      <c r="O28" s="216">
        <f t="shared" si="1"/>
        <v>300</v>
      </c>
      <c r="P28" s="205"/>
      <c r="Q28" s="103"/>
      <c r="R28" s="111"/>
      <c r="S28" s="112"/>
      <c r="T28" s="112"/>
      <c r="U28" s="216" t="str">
        <f t="shared" si="2"/>
        <v/>
      </c>
      <c r="V28" s="205"/>
      <c r="W28" s="103"/>
      <c r="X28" s="111"/>
      <c r="Y28" s="112"/>
      <c r="Z28" s="112"/>
      <c r="AA28" s="216" t="str">
        <f t="shared" si="3"/>
        <v/>
      </c>
    </row>
    <row r="29" spans="1:27" ht="20.25" customHeight="1">
      <c r="B29" s="283"/>
      <c r="C29" s="212"/>
      <c r="D29" s="161"/>
      <c r="E29" s="111"/>
      <c r="F29" s="112"/>
      <c r="G29" s="112"/>
      <c r="H29" s="216"/>
      <c r="I29" s="283"/>
      <c r="J29" s="212"/>
      <c r="K29" s="162" t="s">
        <v>182</v>
      </c>
      <c r="L29" s="115" t="s">
        <v>35</v>
      </c>
      <c r="M29" s="116">
        <v>219</v>
      </c>
      <c r="N29" s="116">
        <v>1</v>
      </c>
      <c r="O29" s="217">
        <f t="shared" si="1"/>
        <v>219</v>
      </c>
      <c r="P29" s="205"/>
      <c r="Q29" s="103"/>
      <c r="R29" s="111"/>
      <c r="S29" s="112"/>
      <c r="T29" s="112"/>
      <c r="U29" s="216" t="str">
        <f t="shared" si="2"/>
        <v/>
      </c>
      <c r="V29" s="205"/>
      <c r="W29" s="103"/>
      <c r="X29" s="111"/>
      <c r="Y29" s="112"/>
      <c r="Z29" s="112"/>
      <c r="AA29" s="216" t="str">
        <f t="shared" si="3"/>
        <v/>
      </c>
    </row>
    <row r="30" spans="1:27" ht="20.25" customHeight="1" thickBot="1">
      <c r="B30" s="283"/>
      <c r="C30" s="212"/>
      <c r="D30" s="163"/>
      <c r="E30" s="117"/>
      <c r="F30" s="118"/>
      <c r="G30" s="118"/>
      <c r="H30" s="218"/>
      <c r="I30" s="283"/>
      <c r="J30" s="212"/>
      <c r="K30" s="208" t="s">
        <v>46</v>
      </c>
      <c r="L30" s="148" t="s">
        <v>33</v>
      </c>
      <c r="M30" s="149"/>
      <c r="N30" s="149"/>
      <c r="O30" s="221" t="str">
        <f t="shared" si="1"/>
        <v/>
      </c>
      <c r="P30" s="205"/>
      <c r="Q30" s="103"/>
      <c r="R30" s="111"/>
      <c r="S30" s="112"/>
      <c r="T30" s="112"/>
      <c r="U30" s="216" t="str">
        <f t="shared" si="2"/>
        <v/>
      </c>
      <c r="V30" s="205"/>
      <c r="W30" s="103"/>
      <c r="X30" s="111"/>
      <c r="Y30" s="112"/>
      <c r="Z30" s="112"/>
      <c r="AA30" s="216" t="str">
        <f t="shared" si="3"/>
        <v/>
      </c>
    </row>
    <row r="31" spans="1:27" ht="20.25" customHeight="1" thickTop="1" thickBot="1">
      <c r="B31" s="284"/>
      <c r="C31" s="212"/>
      <c r="D31" s="164"/>
      <c r="E31" s="160"/>
      <c r="F31" s="120"/>
      <c r="G31" s="120"/>
      <c r="H31" s="219">
        <f>SUBTOTAL(9,H3:H30)</f>
        <v>7283</v>
      </c>
      <c r="I31" s="283"/>
      <c r="J31" s="212"/>
      <c r="K31" s="165" t="s">
        <v>183</v>
      </c>
      <c r="L31" s="113"/>
      <c r="M31" s="114"/>
      <c r="N31" s="114"/>
      <c r="O31" s="220" t="str">
        <f t="shared" si="1"/>
        <v/>
      </c>
      <c r="P31" s="205"/>
      <c r="Q31" s="103"/>
      <c r="R31" s="111"/>
      <c r="S31" s="112"/>
      <c r="T31" s="112"/>
      <c r="U31" s="216" t="str">
        <f t="shared" si="2"/>
        <v/>
      </c>
      <c r="V31" s="205"/>
      <c r="W31" s="103"/>
      <c r="X31" s="111"/>
      <c r="Y31" s="112"/>
      <c r="Z31" s="112"/>
      <c r="AA31" s="216" t="str">
        <f t="shared" si="3"/>
        <v/>
      </c>
    </row>
    <row r="32" spans="1:27" ht="20.25" customHeight="1">
      <c r="B32" s="283" t="s">
        <v>24</v>
      </c>
      <c r="C32" s="212"/>
      <c r="D32" s="165" t="s">
        <v>27</v>
      </c>
      <c r="E32" s="113" t="s">
        <v>74</v>
      </c>
      <c r="F32" s="114">
        <v>108</v>
      </c>
      <c r="G32" s="114">
        <v>1</v>
      </c>
      <c r="H32" s="220">
        <f t="shared" ref="H32:H38" si="7">IF(G32&gt;0,F32*G32,"")</f>
        <v>108</v>
      </c>
      <c r="I32" s="283"/>
      <c r="J32" s="212"/>
      <c r="K32" s="161" t="s">
        <v>72</v>
      </c>
      <c r="L32" s="111" t="s">
        <v>75</v>
      </c>
      <c r="M32" s="112">
        <v>486</v>
      </c>
      <c r="N32" s="112"/>
      <c r="O32" s="216" t="str">
        <f t="shared" si="1"/>
        <v/>
      </c>
      <c r="P32" s="205"/>
      <c r="Q32" s="103"/>
      <c r="R32" s="111"/>
      <c r="S32" s="112"/>
      <c r="T32" s="112"/>
      <c r="U32" s="216" t="str">
        <f t="shared" si="2"/>
        <v/>
      </c>
      <c r="V32" s="205"/>
      <c r="W32" s="103"/>
      <c r="X32" s="111"/>
      <c r="Y32" s="112"/>
      <c r="Z32" s="112"/>
      <c r="AA32" s="216" t="str">
        <f t="shared" si="3"/>
        <v/>
      </c>
    </row>
    <row r="33" spans="2:27" ht="20.25" customHeight="1">
      <c r="B33" s="283"/>
      <c r="C33" s="212"/>
      <c r="D33" s="161" t="s">
        <v>71</v>
      </c>
      <c r="E33" s="111" t="s">
        <v>20</v>
      </c>
      <c r="F33" s="112">
        <v>108</v>
      </c>
      <c r="G33" s="112">
        <v>1</v>
      </c>
      <c r="H33" s="216">
        <f t="shared" si="7"/>
        <v>108</v>
      </c>
      <c r="I33" s="283"/>
      <c r="J33" s="212"/>
      <c r="K33" s="161" t="s">
        <v>184</v>
      </c>
      <c r="L33" s="111" t="s">
        <v>160</v>
      </c>
      <c r="M33" s="112">
        <v>260</v>
      </c>
      <c r="N33" s="112"/>
      <c r="O33" s="216" t="str">
        <f t="shared" si="1"/>
        <v/>
      </c>
      <c r="P33" s="205"/>
      <c r="Q33" s="103"/>
      <c r="R33" s="111"/>
      <c r="S33" s="112"/>
      <c r="T33" s="112"/>
      <c r="U33" s="216" t="str">
        <f t="shared" si="2"/>
        <v/>
      </c>
      <c r="V33" s="205"/>
      <c r="W33" s="103"/>
      <c r="X33" s="111"/>
      <c r="Y33" s="112"/>
      <c r="Z33" s="112"/>
      <c r="AA33" s="216" t="str">
        <f t="shared" si="3"/>
        <v/>
      </c>
    </row>
    <row r="34" spans="2:27" ht="20.25" customHeight="1">
      <c r="B34" s="283"/>
      <c r="C34" s="212"/>
      <c r="D34" s="161" t="s">
        <v>42</v>
      </c>
      <c r="E34" s="111" t="s">
        <v>35</v>
      </c>
      <c r="F34" s="112">
        <v>108</v>
      </c>
      <c r="G34" s="112"/>
      <c r="H34" s="216" t="str">
        <f t="shared" si="7"/>
        <v/>
      </c>
      <c r="I34" s="283"/>
      <c r="J34" s="212"/>
      <c r="K34" s="161" t="s">
        <v>186</v>
      </c>
      <c r="L34" s="111" t="s">
        <v>160</v>
      </c>
      <c r="M34" s="112">
        <v>400</v>
      </c>
      <c r="N34" s="112"/>
      <c r="O34" s="216" t="str">
        <f t="shared" si="1"/>
        <v/>
      </c>
      <c r="P34" s="205"/>
      <c r="Q34" s="103"/>
      <c r="R34" s="111"/>
      <c r="S34" s="112"/>
      <c r="T34" s="112"/>
      <c r="U34" s="216" t="str">
        <f t="shared" si="2"/>
        <v/>
      </c>
      <c r="V34" s="205"/>
      <c r="W34" s="103"/>
      <c r="X34" s="111"/>
      <c r="Y34" s="112"/>
      <c r="Z34" s="112"/>
      <c r="AA34" s="216" t="str">
        <f t="shared" si="3"/>
        <v/>
      </c>
    </row>
    <row r="35" spans="2:27" ht="20.25" customHeight="1">
      <c r="B35" s="283"/>
      <c r="C35" s="212"/>
      <c r="D35" s="162" t="s">
        <v>177</v>
      </c>
      <c r="E35" s="115" t="s">
        <v>93</v>
      </c>
      <c r="F35" s="116">
        <v>108</v>
      </c>
      <c r="G35" s="112"/>
      <c r="H35" s="216" t="str">
        <f t="shared" si="7"/>
        <v/>
      </c>
      <c r="I35" s="283"/>
      <c r="J35" s="212"/>
      <c r="K35" s="161" t="s">
        <v>188</v>
      </c>
      <c r="L35" s="111" t="s">
        <v>20</v>
      </c>
      <c r="M35" s="112">
        <v>100</v>
      </c>
      <c r="N35" s="112"/>
      <c r="O35" s="216" t="str">
        <f>IF(N35&gt;0,M35*N35,"")</f>
        <v/>
      </c>
      <c r="P35" s="205"/>
      <c r="Q35" s="103"/>
      <c r="R35" s="111"/>
      <c r="S35" s="112"/>
      <c r="T35" s="112"/>
      <c r="U35" s="216" t="str">
        <f t="shared" si="2"/>
        <v/>
      </c>
      <c r="V35" s="205"/>
      <c r="W35" s="103"/>
      <c r="X35" s="111"/>
      <c r="Y35" s="112"/>
      <c r="Z35" s="112"/>
      <c r="AA35" s="216" t="str">
        <f t="shared" si="3"/>
        <v/>
      </c>
    </row>
    <row r="36" spans="2:27" ht="20.25" customHeight="1">
      <c r="B36" s="283"/>
      <c r="C36" s="212"/>
      <c r="D36" s="161" t="s">
        <v>18</v>
      </c>
      <c r="E36" s="111" t="s">
        <v>152</v>
      </c>
      <c r="F36" s="112">
        <v>108</v>
      </c>
      <c r="G36" s="112"/>
      <c r="H36" s="216" t="str">
        <f t="shared" si="7"/>
        <v/>
      </c>
      <c r="I36" s="283"/>
      <c r="J36" s="212"/>
      <c r="K36" s="161" t="s">
        <v>73</v>
      </c>
      <c r="L36" s="111" t="s">
        <v>35</v>
      </c>
      <c r="M36" s="112">
        <v>200</v>
      </c>
      <c r="N36" s="112"/>
      <c r="O36" s="216" t="str">
        <f>IF(N36&gt;0,M36*N36,"")</f>
        <v/>
      </c>
      <c r="P36" s="205"/>
      <c r="Q36" s="103"/>
      <c r="R36" s="111"/>
      <c r="S36" s="112"/>
      <c r="T36" s="112"/>
      <c r="U36" s="216" t="str">
        <f t="shared" si="2"/>
        <v/>
      </c>
      <c r="V36" s="205"/>
      <c r="W36" s="103"/>
      <c r="X36" s="111"/>
      <c r="Y36" s="112"/>
      <c r="Z36" s="112"/>
      <c r="AA36" s="216" t="str">
        <f t="shared" si="3"/>
        <v/>
      </c>
    </row>
    <row r="37" spans="2:27" ht="20.25" customHeight="1">
      <c r="B37" s="283"/>
      <c r="C37" s="212"/>
      <c r="D37" s="161" t="s">
        <v>10</v>
      </c>
      <c r="E37" s="111" t="s">
        <v>160</v>
      </c>
      <c r="F37" s="112">
        <v>108</v>
      </c>
      <c r="G37" s="112"/>
      <c r="H37" s="216" t="str">
        <f t="shared" si="7"/>
        <v/>
      </c>
      <c r="I37" s="283"/>
      <c r="J37" s="212"/>
      <c r="K37" s="161" t="s">
        <v>236</v>
      </c>
      <c r="L37" s="111" t="s">
        <v>35</v>
      </c>
      <c r="M37" s="112">
        <v>219</v>
      </c>
      <c r="N37" s="112"/>
      <c r="O37" s="216" t="str">
        <f>IF(N37&gt;0,M37*N37,"")</f>
        <v/>
      </c>
      <c r="P37" s="205"/>
      <c r="Q37" s="103"/>
      <c r="R37" s="111"/>
      <c r="S37" s="112"/>
      <c r="T37" s="112"/>
      <c r="U37" s="216" t="str">
        <f t="shared" si="2"/>
        <v/>
      </c>
      <c r="V37" s="205"/>
      <c r="W37" s="103"/>
      <c r="X37" s="111"/>
      <c r="Y37" s="112"/>
      <c r="Z37" s="112"/>
      <c r="AA37" s="216" t="str">
        <f t="shared" si="3"/>
        <v/>
      </c>
    </row>
    <row r="38" spans="2:27" ht="20.25" customHeight="1" thickBot="1">
      <c r="B38" s="283"/>
      <c r="C38" s="212"/>
      <c r="D38" s="161" t="s">
        <v>246</v>
      </c>
      <c r="E38" s="111" t="s">
        <v>160</v>
      </c>
      <c r="F38" s="112">
        <v>108</v>
      </c>
      <c r="G38" s="112">
        <v>2</v>
      </c>
      <c r="H38" s="216">
        <f t="shared" si="7"/>
        <v>216</v>
      </c>
      <c r="I38" s="283"/>
      <c r="J38" s="212"/>
      <c r="K38" s="208" t="s">
        <v>192</v>
      </c>
      <c r="L38" s="148" t="s">
        <v>160</v>
      </c>
      <c r="M38" s="149">
        <v>100</v>
      </c>
      <c r="N38" s="149"/>
      <c r="O38" s="221" t="str">
        <f>IF(N38&gt;0,M38*N38,"")</f>
        <v/>
      </c>
      <c r="P38" s="205"/>
      <c r="Q38" s="103"/>
      <c r="R38" s="111"/>
      <c r="S38" s="112"/>
      <c r="T38" s="112"/>
      <c r="U38" s="216" t="str">
        <f t="shared" si="2"/>
        <v/>
      </c>
      <c r="V38" s="205"/>
      <c r="W38" s="103"/>
      <c r="X38" s="111"/>
      <c r="Y38" s="112"/>
      <c r="Z38" s="112"/>
      <c r="AA38" s="216" t="str">
        <f t="shared" si="3"/>
        <v/>
      </c>
    </row>
    <row r="39" spans="2:27" ht="20.25" customHeight="1">
      <c r="B39" s="283"/>
      <c r="C39" s="212"/>
      <c r="D39" s="161" t="s">
        <v>232</v>
      </c>
      <c r="E39" s="111" t="s">
        <v>152</v>
      </c>
      <c r="F39" s="112">
        <v>108</v>
      </c>
      <c r="G39" s="112"/>
      <c r="H39" s="216" t="str">
        <f>IF(G39&gt;0,F39*G39,"")</f>
        <v/>
      </c>
      <c r="I39" s="283"/>
      <c r="J39" s="212"/>
      <c r="K39" s="162"/>
      <c r="L39" s="115"/>
      <c r="M39" s="116"/>
      <c r="N39" s="116"/>
      <c r="O39" s="217"/>
      <c r="P39" s="205"/>
      <c r="Q39" s="103"/>
      <c r="R39" s="111"/>
      <c r="S39" s="112"/>
      <c r="T39" s="112"/>
      <c r="U39" s="216" t="str">
        <f t="shared" si="2"/>
        <v/>
      </c>
      <c r="V39" s="205"/>
      <c r="W39" s="103"/>
      <c r="X39" s="111"/>
      <c r="Y39" s="112"/>
      <c r="Z39" s="112"/>
      <c r="AA39" s="216" t="str">
        <f t="shared" si="3"/>
        <v/>
      </c>
    </row>
    <row r="40" spans="2:27" ht="20.25" customHeight="1">
      <c r="B40" s="283"/>
      <c r="C40" s="212"/>
      <c r="D40" s="161" t="s">
        <v>106</v>
      </c>
      <c r="E40" s="111" t="s">
        <v>160</v>
      </c>
      <c r="F40" s="112">
        <v>108</v>
      </c>
      <c r="G40" s="112"/>
      <c r="H40" s="216" t="str">
        <f>IF(G40&gt;0,F40*G40,"")</f>
        <v/>
      </c>
      <c r="I40" s="283"/>
      <c r="J40" s="212"/>
      <c r="K40" s="162"/>
      <c r="L40" s="115"/>
      <c r="M40" s="116"/>
      <c r="N40" s="116"/>
      <c r="O40" s="217"/>
      <c r="P40" s="205"/>
      <c r="Q40" s="103"/>
      <c r="R40" s="111"/>
      <c r="S40" s="112"/>
      <c r="T40" s="112"/>
      <c r="U40" s="216" t="str">
        <f t="shared" si="2"/>
        <v/>
      </c>
      <c r="V40" s="205"/>
      <c r="W40" s="103"/>
      <c r="X40" s="111"/>
      <c r="Y40" s="112"/>
      <c r="Z40" s="112"/>
      <c r="AA40" s="216" t="str">
        <f t="shared" si="3"/>
        <v/>
      </c>
    </row>
    <row r="41" spans="2:27" ht="20.25" customHeight="1">
      <c r="B41" s="283"/>
      <c r="C41" s="212"/>
      <c r="D41" s="161" t="s">
        <v>34</v>
      </c>
      <c r="E41" s="111" t="s">
        <v>20</v>
      </c>
      <c r="F41" s="112">
        <v>108</v>
      </c>
      <c r="G41" s="112"/>
      <c r="H41" s="216" t="str">
        <f>IF(G41&gt;0,F41*G41,"")</f>
        <v/>
      </c>
      <c r="I41" s="283"/>
      <c r="J41" s="212"/>
      <c r="K41" s="162"/>
      <c r="L41" s="115"/>
      <c r="M41" s="116"/>
      <c r="N41" s="116"/>
      <c r="O41" s="217"/>
      <c r="P41" s="205"/>
      <c r="Q41" s="103"/>
      <c r="R41" s="111"/>
      <c r="S41" s="112"/>
      <c r="T41" s="112"/>
      <c r="U41" s="216" t="str">
        <f t="shared" si="2"/>
        <v/>
      </c>
      <c r="V41" s="205"/>
      <c r="W41" s="103"/>
      <c r="X41" s="111"/>
      <c r="Y41" s="112"/>
      <c r="Z41" s="112"/>
      <c r="AA41" s="216" t="str">
        <f t="shared" si="3"/>
        <v/>
      </c>
    </row>
    <row r="42" spans="2:27" ht="20.25" customHeight="1">
      <c r="B42" s="283"/>
      <c r="C42" s="212"/>
      <c r="D42" s="161" t="s">
        <v>65</v>
      </c>
      <c r="E42" s="111" t="s">
        <v>20</v>
      </c>
      <c r="F42" s="112">
        <v>108</v>
      </c>
      <c r="G42" s="112"/>
      <c r="H42" s="216"/>
      <c r="I42" s="283"/>
      <c r="J42" s="212"/>
      <c r="K42" s="162"/>
      <c r="L42" s="115"/>
      <c r="M42" s="116"/>
      <c r="N42" s="116"/>
      <c r="O42" s="217"/>
      <c r="P42" s="205"/>
      <c r="Q42" s="103"/>
      <c r="R42" s="111"/>
      <c r="S42" s="112"/>
      <c r="T42" s="112"/>
      <c r="U42" s="216" t="str">
        <f t="shared" si="2"/>
        <v/>
      </c>
      <c r="V42" s="205"/>
      <c r="W42" s="103"/>
      <c r="X42" s="111"/>
      <c r="Y42" s="112"/>
      <c r="Z42" s="112"/>
      <c r="AA42" s="216" t="str">
        <f t="shared" si="3"/>
        <v/>
      </c>
    </row>
    <row r="43" spans="2:27" ht="20.25" customHeight="1">
      <c r="B43" s="283"/>
      <c r="C43" s="212"/>
      <c r="D43" s="161" t="s">
        <v>36</v>
      </c>
      <c r="E43" s="111" t="s">
        <v>93</v>
      </c>
      <c r="F43" s="112">
        <v>108</v>
      </c>
      <c r="G43" s="112"/>
      <c r="H43" s="216" t="str">
        <f>IF(G43&gt;0,F43*G43,"")</f>
        <v/>
      </c>
      <c r="I43" s="283"/>
      <c r="J43" s="212"/>
      <c r="K43" s="162"/>
      <c r="L43" s="115"/>
      <c r="M43" s="116"/>
      <c r="N43" s="116"/>
      <c r="O43" s="217"/>
      <c r="P43" s="205"/>
      <c r="Q43" s="103"/>
      <c r="R43" s="111"/>
      <c r="S43" s="112"/>
      <c r="T43" s="112"/>
      <c r="U43" s="216" t="str">
        <f t="shared" si="2"/>
        <v/>
      </c>
      <c r="V43" s="205"/>
      <c r="W43" s="103"/>
      <c r="X43" s="111"/>
      <c r="Y43" s="112"/>
      <c r="Z43" s="112"/>
      <c r="AA43" s="216" t="str">
        <f t="shared" si="3"/>
        <v/>
      </c>
    </row>
    <row r="44" spans="2:27" ht="20.25" customHeight="1">
      <c r="B44" s="283"/>
      <c r="C44" s="212"/>
      <c r="D44" s="161" t="s">
        <v>237</v>
      </c>
      <c r="E44" s="111" t="s">
        <v>152</v>
      </c>
      <c r="F44" s="112">
        <v>108</v>
      </c>
      <c r="G44" s="112">
        <v>1</v>
      </c>
      <c r="H44" s="216">
        <f>IF(G44&gt;0,F44*G44,"")</f>
        <v>108</v>
      </c>
      <c r="I44" s="283"/>
      <c r="J44" s="212"/>
      <c r="K44" s="162"/>
      <c r="L44" s="115"/>
      <c r="M44" s="116"/>
      <c r="N44" s="116"/>
      <c r="O44" s="217"/>
      <c r="P44" s="205"/>
      <c r="Q44" s="103"/>
      <c r="R44" s="111"/>
      <c r="S44" s="112"/>
      <c r="T44" s="112"/>
      <c r="U44" s="216" t="str">
        <f t="shared" si="2"/>
        <v/>
      </c>
      <c r="V44" s="205"/>
      <c r="W44" s="103"/>
      <c r="X44" s="111"/>
      <c r="Y44" s="112"/>
      <c r="Z44" s="112"/>
      <c r="AA44" s="216" t="str">
        <f t="shared" si="3"/>
        <v/>
      </c>
    </row>
    <row r="45" spans="2:27" ht="20.25" customHeight="1">
      <c r="B45" s="283"/>
      <c r="C45" s="212"/>
      <c r="D45" s="161" t="s">
        <v>238</v>
      </c>
      <c r="E45" s="111" t="s">
        <v>152</v>
      </c>
      <c r="F45" s="112">
        <v>108</v>
      </c>
      <c r="G45" s="112">
        <v>2</v>
      </c>
      <c r="H45" s="216">
        <f>IF(G45&gt;0,F45*G45,"")</f>
        <v>216</v>
      </c>
      <c r="I45" s="283"/>
      <c r="J45" s="212"/>
      <c r="K45" s="162"/>
      <c r="L45" s="115"/>
      <c r="M45" s="116"/>
      <c r="N45" s="116"/>
      <c r="O45" s="217"/>
      <c r="P45" s="205"/>
      <c r="Q45" s="103"/>
      <c r="R45" s="111"/>
      <c r="S45" s="112"/>
      <c r="T45" s="112"/>
      <c r="U45" s="216" t="str">
        <f t="shared" si="2"/>
        <v/>
      </c>
      <c r="V45" s="205"/>
      <c r="W45" s="103"/>
      <c r="X45" s="111"/>
      <c r="Y45" s="112"/>
      <c r="Z45" s="112"/>
      <c r="AA45" s="216" t="str">
        <f t="shared" si="3"/>
        <v/>
      </c>
    </row>
    <row r="46" spans="2:27" ht="20.25" customHeight="1">
      <c r="B46" s="283"/>
      <c r="C46" s="212"/>
      <c r="D46" s="161" t="s">
        <v>9</v>
      </c>
      <c r="E46" s="111" t="s">
        <v>160</v>
      </c>
      <c r="F46" s="112">
        <v>108</v>
      </c>
      <c r="G46" s="112"/>
      <c r="H46" s="216" t="str">
        <f>IF(G46&gt;0,F46*G46,"")</f>
        <v/>
      </c>
      <c r="I46" s="283"/>
      <c r="J46" s="212"/>
      <c r="K46" s="162"/>
      <c r="L46" s="115"/>
      <c r="M46" s="116"/>
      <c r="N46" s="116"/>
      <c r="O46" s="217"/>
      <c r="P46" s="205"/>
      <c r="Q46" s="103"/>
      <c r="R46" s="111"/>
      <c r="S46" s="112"/>
      <c r="T46" s="112"/>
      <c r="U46" s="216" t="str">
        <f t="shared" si="2"/>
        <v/>
      </c>
      <c r="V46" s="205"/>
      <c r="W46" s="103"/>
      <c r="X46" s="111"/>
      <c r="Y46" s="112"/>
      <c r="Z46" s="112"/>
      <c r="AA46" s="216" t="str">
        <f t="shared" si="3"/>
        <v/>
      </c>
    </row>
    <row r="47" spans="2:27" ht="20.25" customHeight="1">
      <c r="B47" s="283"/>
      <c r="C47" s="212"/>
      <c r="D47" s="161" t="s">
        <v>187</v>
      </c>
      <c r="E47" s="111" t="s">
        <v>21</v>
      </c>
      <c r="F47" s="112">
        <v>108</v>
      </c>
      <c r="G47" s="112">
        <v>1</v>
      </c>
      <c r="H47" s="216">
        <f t="shared" ref="H47:H49" si="8">IF(G47&gt;0,F47*G47,"")</f>
        <v>108</v>
      </c>
      <c r="I47" s="283"/>
      <c r="J47" s="212"/>
      <c r="K47" s="162"/>
      <c r="L47" s="115"/>
      <c r="M47" s="116"/>
      <c r="N47" s="116"/>
      <c r="O47" s="217"/>
      <c r="P47" s="205"/>
      <c r="Q47" s="103"/>
      <c r="R47" s="111"/>
      <c r="S47" s="112"/>
      <c r="T47" s="112"/>
      <c r="U47" s="216" t="str">
        <f t="shared" si="2"/>
        <v/>
      </c>
      <c r="V47" s="205"/>
      <c r="W47" s="103"/>
      <c r="X47" s="111"/>
      <c r="Y47" s="112"/>
      <c r="Z47" s="112"/>
      <c r="AA47" s="216" t="str">
        <f t="shared" si="3"/>
        <v/>
      </c>
    </row>
    <row r="48" spans="2:27" ht="20.25" customHeight="1">
      <c r="B48" s="283"/>
      <c r="C48" s="212"/>
      <c r="D48" s="161" t="s">
        <v>189</v>
      </c>
      <c r="E48" s="111" t="s">
        <v>39</v>
      </c>
      <c r="F48" s="112">
        <v>108</v>
      </c>
      <c r="G48" s="112"/>
      <c r="H48" s="216" t="str">
        <f t="shared" si="8"/>
        <v/>
      </c>
      <c r="I48" s="283"/>
      <c r="J48" s="212"/>
      <c r="K48" s="162"/>
      <c r="L48" s="115"/>
      <c r="M48" s="116"/>
      <c r="N48" s="116"/>
      <c r="O48" s="217"/>
      <c r="P48" s="205"/>
      <c r="Q48" s="103"/>
      <c r="R48" s="111"/>
      <c r="S48" s="112"/>
      <c r="T48" s="112"/>
      <c r="U48" s="216" t="str">
        <f t="shared" si="2"/>
        <v/>
      </c>
      <c r="V48" s="205"/>
      <c r="W48" s="103"/>
      <c r="X48" s="111"/>
      <c r="Y48" s="112"/>
      <c r="Z48" s="112"/>
      <c r="AA48" s="216" t="str">
        <f t="shared" si="3"/>
        <v/>
      </c>
    </row>
    <row r="49" spans="2:27" ht="20.25" customHeight="1">
      <c r="B49" s="283"/>
      <c r="C49" s="212"/>
      <c r="D49" s="161" t="s">
        <v>190</v>
      </c>
      <c r="E49" s="111" t="s">
        <v>191</v>
      </c>
      <c r="F49" s="112">
        <v>108</v>
      </c>
      <c r="G49" s="112"/>
      <c r="H49" s="216" t="str">
        <f t="shared" si="8"/>
        <v/>
      </c>
      <c r="I49" s="283"/>
      <c r="J49" s="212"/>
      <c r="K49" s="162"/>
      <c r="L49" s="115"/>
      <c r="M49" s="116"/>
      <c r="N49" s="116"/>
      <c r="O49" s="217"/>
      <c r="P49" s="205"/>
      <c r="Q49" s="103"/>
      <c r="R49" s="111"/>
      <c r="S49" s="112"/>
      <c r="T49" s="112"/>
      <c r="U49" s="216" t="str">
        <f t="shared" si="2"/>
        <v/>
      </c>
      <c r="V49" s="205"/>
      <c r="W49" s="103"/>
      <c r="X49" s="111"/>
      <c r="Y49" s="112"/>
      <c r="Z49" s="112"/>
      <c r="AA49" s="216" t="str">
        <f t="shared" si="3"/>
        <v/>
      </c>
    </row>
    <row r="50" spans="2:27" ht="20.25" customHeight="1">
      <c r="B50" s="283"/>
      <c r="C50" s="212"/>
      <c r="D50" s="162" t="s">
        <v>41</v>
      </c>
      <c r="E50" s="115" t="s">
        <v>19</v>
      </c>
      <c r="F50" s="116">
        <v>108</v>
      </c>
      <c r="G50" s="116"/>
      <c r="H50" s="217"/>
      <c r="I50" s="283"/>
      <c r="J50" s="212"/>
      <c r="K50" s="162"/>
      <c r="L50" s="115"/>
      <c r="M50" s="116"/>
      <c r="N50" s="116"/>
      <c r="O50" s="217"/>
      <c r="P50" s="205"/>
      <c r="Q50" s="103"/>
      <c r="R50" s="111"/>
      <c r="S50" s="112"/>
      <c r="T50" s="112"/>
      <c r="U50" s="216" t="str">
        <f t="shared" si="2"/>
        <v/>
      </c>
      <c r="V50" s="205"/>
      <c r="W50" s="103"/>
      <c r="X50" s="111"/>
      <c r="Y50" s="112"/>
      <c r="Z50" s="112"/>
      <c r="AA50" s="216" t="str">
        <f t="shared" si="3"/>
        <v/>
      </c>
    </row>
    <row r="51" spans="2:27" ht="20.25" customHeight="1">
      <c r="B51" s="283"/>
      <c r="C51" s="212"/>
      <c r="D51" s="161" t="s">
        <v>193</v>
      </c>
      <c r="E51" s="111" t="s">
        <v>20</v>
      </c>
      <c r="F51" s="112">
        <v>108</v>
      </c>
      <c r="G51" s="112"/>
      <c r="H51" s="216" t="str">
        <f t="shared" ref="H51:H56" si="9">IF(G51&gt;0,F51*G51,"")</f>
        <v/>
      </c>
      <c r="I51" s="283"/>
      <c r="J51" s="212"/>
      <c r="K51" s="162"/>
      <c r="L51" s="115"/>
      <c r="M51" s="116"/>
      <c r="N51" s="116"/>
      <c r="O51" s="217"/>
      <c r="P51" s="205"/>
      <c r="Q51" s="103"/>
      <c r="R51" s="111"/>
      <c r="S51" s="112"/>
      <c r="T51" s="112"/>
      <c r="U51" s="216" t="str">
        <f t="shared" si="2"/>
        <v/>
      </c>
      <c r="V51" s="205"/>
      <c r="W51" s="103"/>
      <c r="X51" s="111"/>
      <c r="Y51" s="112"/>
      <c r="Z51" s="112"/>
      <c r="AA51" s="216" t="str">
        <f t="shared" si="3"/>
        <v/>
      </c>
    </row>
    <row r="52" spans="2:27" ht="20.25" customHeight="1">
      <c r="B52" s="283"/>
      <c r="C52" s="212"/>
      <c r="D52" s="161" t="s">
        <v>245</v>
      </c>
      <c r="E52" s="111" t="s">
        <v>21</v>
      </c>
      <c r="F52" s="112">
        <v>108</v>
      </c>
      <c r="G52" s="112">
        <v>2</v>
      </c>
      <c r="H52" s="216">
        <f t="shared" si="9"/>
        <v>216</v>
      </c>
      <c r="I52" s="283"/>
      <c r="J52" s="212"/>
      <c r="K52" s="162"/>
      <c r="L52" s="115"/>
      <c r="M52" s="116"/>
      <c r="N52" s="116"/>
      <c r="O52" s="217"/>
      <c r="P52" s="205"/>
      <c r="Q52" s="103"/>
      <c r="R52" s="111"/>
      <c r="S52" s="112"/>
      <c r="T52" s="112"/>
      <c r="U52" s="216" t="str">
        <f t="shared" si="2"/>
        <v/>
      </c>
      <c r="V52" s="205"/>
      <c r="W52" s="103"/>
      <c r="X52" s="111"/>
      <c r="Y52" s="112"/>
      <c r="Z52" s="112"/>
      <c r="AA52" s="216" t="str">
        <f t="shared" si="3"/>
        <v/>
      </c>
    </row>
    <row r="53" spans="2:27" ht="20.25" customHeight="1">
      <c r="B53" s="283"/>
      <c r="C53" s="212"/>
      <c r="D53" s="161" t="s">
        <v>231</v>
      </c>
      <c r="E53" s="111" t="s">
        <v>185</v>
      </c>
      <c r="F53" s="112">
        <v>500</v>
      </c>
      <c r="G53" s="112">
        <v>1</v>
      </c>
      <c r="H53" s="216">
        <f t="shared" si="9"/>
        <v>500</v>
      </c>
      <c r="I53" s="283"/>
      <c r="J53" s="212"/>
      <c r="K53" s="162"/>
      <c r="L53" s="115"/>
      <c r="M53" s="116"/>
      <c r="N53" s="116"/>
      <c r="O53" s="217"/>
      <c r="P53" s="205"/>
      <c r="Q53" s="103"/>
      <c r="R53" s="111"/>
      <c r="S53" s="112"/>
      <c r="T53" s="112"/>
      <c r="U53" s="216" t="str">
        <f t="shared" si="2"/>
        <v/>
      </c>
      <c r="V53" s="205"/>
      <c r="W53" s="103"/>
      <c r="X53" s="111"/>
      <c r="Y53" s="112"/>
      <c r="Z53" s="112"/>
      <c r="AA53" s="216" t="str">
        <f t="shared" si="3"/>
        <v/>
      </c>
    </row>
    <row r="54" spans="2:27" ht="20.25" customHeight="1">
      <c r="B54" s="283"/>
      <c r="C54" s="212"/>
      <c r="D54" s="161" t="s">
        <v>235</v>
      </c>
      <c r="E54" s="111" t="s">
        <v>185</v>
      </c>
      <c r="F54" s="112">
        <v>2400</v>
      </c>
      <c r="G54" s="112"/>
      <c r="H54" s="216" t="str">
        <f t="shared" si="9"/>
        <v/>
      </c>
      <c r="I54" s="283"/>
      <c r="J54" s="212"/>
      <c r="K54" s="162"/>
      <c r="L54" s="115"/>
      <c r="M54" s="116"/>
      <c r="N54" s="116"/>
      <c r="O54" s="217"/>
      <c r="P54" s="205"/>
      <c r="Q54" s="103"/>
      <c r="R54" s="111"/>
      <c r="S54" s="112"/>
      <c r="T54" s="112"/>
      <c r="U54" s="216" t="str">
        <f t="shared" si="2"/>
        <v/>
      </c>
      <c r="V54" s="205"/>
      <c r="W54" s="103"/>
      <c r="X54" s="111"/>
      <c r="Y54" s="112"/>
      <c r="Z54" s="112"/>
      <c r="AA54" s="216" t="str">
        <f t="shared" si="3"/>
        <v/>
      </c>
    </row>
    <row r="55" spans="2:27" ht="20.25" customHeight="1">
      <c r="B55" s="283"/>
      <c r="C55" s="212"/>
      <c r="D55" s="161" t="s">
        <v>239</v>
      </c>
      <c r="E55" s="111" t="s">
        <v>240</v>
      </c>
      <c r="F55" s="112">
        <v>108</v>
      </c>
      <c r="G55" s="112">
        <v>1</v>
      </c>
      <c r="H55" s="216">
        <f t="shared" si="9"/>
        <v>108</v>
      </c>
      <c r="I55" s="283"/>
      <c r="J55" s="212"/>
      <c r="K55" s="162"/>
      <c r="L55" s="115"/>
      <c r="M55" s="116"/>
      <c r="N55" s="116"/>
      <c r="O55" s="217"/>
      <c r="P55" s="205"/>
      <c r="Q55" s="103"/>
      <c r="R55" s="111"/>
      <c r="S55" s="112"/>
      <c r="T55" s="112"/>
      <c r="U55" s="216" t="str">
        <f t="shared" si="2"/>
        <v/>
      </c>
      <c r="V55" s="205"/>
      <c r="W55" s="103"/>
      <c r="X55" s="111"/>
      <c r="Y55" s="112"/>
      <c r="Z55" s="112"/>
      <c r="AA55" s="216" t="str">
        <f t="shared" si="3"/>
        <v/>
      </c>
    </row>
    <row r="56" spans="2:27" ht="20.25" customHeight="1" thickBot="1">
      <c r="B56" s="283"/>
      <c r="C56" s="212"/>
      <c r="D56" s="163" t="s">
        <v>244</v>
      </c>
      <c r="E56" s="117" t="s">
        <v>77</v>
      </c>
      <c r="F56" s="118">
        <v>108</v>
      </c>
      <c r="G56" s="118">
        <v>2</v>
      </c>
      <c r="H56" s="218">
        <f t="shared" si="9"/>
        <v>216</v>
      </c>
      <c r="I56" s="283"/>
      <c r="J56" s="212"/>
      <c r="K56" s="162"/>
      <c r="L56" s="115"/>
      <c r="M56" s="116"/>
      <c r="N56" s="116"/>
      <c r="O56" s="217"/>
      <c r="P56" s="205"/>
      <c r="Q56" s="103"/>
      <c r="R56" s="111"/>
      <c r="S56" s="112"/>
      <c r="T56" s="112"/>
      <c r="U56" s="216" t="str">
        <f t="shared" si="2"/>
        <v/>
      </c>
      <c r="V56" s="205"/>
      <c r="W56" s="103"/>
      <c r="X56" s="111"/>
      <c r="Y56" s="112"/>
      <c r="Z56" s="112"/>
      <c r="AA56" s="216" t="str">
        <f t="shared" si="3"/>
        <v/>
      </c>
    </row>
    <row r="57" spans="2:27" ht="20.25" customHeight="1" thickTop="1" thickBot="1">
      <c r="B57" s="284"/>
      <c r="C57" s="213"/>
      <c r="D57" s="164"/>
      <c r="E57" s="119"/>
      <c r="F57" s="120"/>
      <c r="G57" s="120"/>
      <c r="H57" s="219">
        <f>SUBTOTAL(9,H28:H56)</f>
        <v>1904</v>
      </c>
      <c r="I57" s="284"/>
      <c r="J57" s="213"/>
      <c r="K57" s="110"/>
      <c r="L57" s="148"/>
      <c r="M57" s="149"/>
      <c r="N57" s="149"/>
      <c r="O57" s="221"/>
      <c r="P57" s="207"/>
      <c r="Q57" s="129"/>
      <c r="R57" s="130"/>
      <c r="S57" s="130"/>
      <c r="T57" s="130"/>
      <c r="U57" s="222" t="str">
        <f t="shared" si="2"/>
        <v/>
      </c>
      <c r="V57" s="207"/>
      <c r="W57" s="110"/>
      <c r="X57" s="148"/>
      <c r="Y57" s="149"/>
      <c r="Z57" s="149"/>
      <c r="AA57" s="222" t="str">
        <f t="shared" si="3"/>
        <v/>
      </c>
    </row>
    <row r="59" spans="2:27">
      <c r="D59" s="127"/>
      <c r="E59" s="128"/>
    </row>
  </sheetData>
  <mergeCells count="5">
    <mergeCell ref="I3:I57"/>
    <mergeCell ref="B32:B57"/>
    <mergeCell ref="B3:B31"/>
    <mergeCell ref="T1:U1"/>
    <mergeCell ref="R1:S1"/>
  </mergeCells>
  <phoneticPr fontId="1"/>
  <printOptions horizontalCentered="1" verticalCentered="1"/>
  <pageMargins left="0" right="0" top="0" bottom="0" header="0.31496062992125984" footer="0.31496062992125984"/>
  <pageSetup paperSize="9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B1:R20"/>
  <sheetViews>
    <sheetView view="pageBreakPreview" topLeftCell="D1" zoomScale="60" zoomScaleNormal="100" workbookViewId="0">
      <selection activeCell="I13" sqref="I13"/>
    </sheetView>
  </sheetViews>
  <sheetFormatPr defaultRowHeight="13.2"/>
  <cols>
    <col min="1" max="1" width="1" customWidth="1"/>
    <col min="2" max="2" width="10.33203125" customWidth="1"/>
    <col min="3" max="3" width="35.44140625" customWidth="1"/>
    <col min="4" max="4" width="1" customWidth="1"/>
    <col min="5" max="5" width="6.109375" style="4" customWidth="1"/>
    <col min="6" max="6" width="35.44140625" customWidth="1"/>
    <col min="7" max="7" width="1" customWidth="1"/>
    <col min="8" max="8" width="6.109375" style="4" customWidth="1"/>
    <col min="9" max="9" width="35.44140625" customWidth="1"/>
    <col min="10" max="10" width="1" customWidth="1"/>
    <col min="11" max="11" width="6.109375" style="4" customWidth="1"/>
    <col min="12" max="12" width="35.44140625" customWidth="1"/>
    <col min="13" max="13" width="1" customWidth="1"/>
    <col min="14" max="14" width="6.109375" style="4" customWidth="1"/>
    <col min="15" max="15" width="35.44140625" customWidth="1"/>
    <col min="16" max="16" width="1" customWidth="1"/>
    <col min="17" max="17" width="6.109375" style="4" customWidth="1"/>
    <col min="18" max="18" width="35.44140625" customWidth="1"/>
  </cols>
  <sheetData>
    <row r="1" spans="2:18" ht="8.25" customHeight="1" thickBot="1"/>
    <row r="2" spans="2:18" ht="13.8" thickBot="1">
      <c r="B2" s="290" t="s">
        <v>89</v>
      </c>
      <c r="C2" s="291"/>
      <c r="E2" s="290" t="s">
        <v>217</v>
      </c>
      <c r="F2" s="291"/>
      <c r="H2" s="290"/>
      <c r="I2" s="291"/>
      <c r="K2" s="290"/>
      <c r="L2" s="291"/>
      <c r="N2" s="290"/>
      <c r="O2" s="291"/>
      <c r="Q2" s="290"/>
      <c r="R2" s="291"/>
    </row>
    <row r="3" spans="2:18" ht="39.6">
      <c r="B3" s="23" t="s">
        <v>37</v>
      </c>
      <c r="C3" s="77" t="s">
        <v>96</v>
      </c>
      <c r="D3" s="3"/>
      <c r="E3" s="166" t="s">
        <v>37</v>
      </c>
      <c r="F3" s="78"/>
      <c r="H3" s="166" t="s">
        <v>37</v>
      </c>
      <c r="I3" s="78"/>
      <c r="K3" s="166" t="s">
        <v>37</v>
      </c>
      <c r="L3" s="78"/>
      <c r="N3" s="166" t="s">
        <v>37</v>
      </c>
      <c r="O3" s="83"/>
      <c r="Q3" s="166" t="s">
        <v>37</v>
      </c>
      <c r="R3" s="83"/>
    </row>
    <row r="4" spans="2:18" ht="39.6">
      <c r="B4" s="73" t="s">
        <v>38</v>
      </c>
      <c r="C4" s="74" t="s">
        <v>97</v>
      </c>
      <c r="E4" s="167" t="s">
        <v>38</v>
      </c>
      <c r="F4" s="80" t="s">
        <v>218</v>
      </c>
      <c r="H4" s="167" t="s">
        <v>38</v>
      </c>
      <c r="I4" s="80"/>
      <c r="K4" s="167" t="s">
        <v>38</v>
      </c>
      <c r="L4" s="80"/>
      <c r="N4" s="167" t="s">
        <v>38</v>
      </c>
      <c r="O4" s="80"/>
      <c r="Q4" s="167" t="s">
        <v>38</v>
      </c>
      <c r="R4" s="80"/>
    </row>
    <row r="5" spans="2:18" ht="27" thickBot="1">
      <c r="B5" s="75" t="s">
        <v>94</v>
      </c>
      <c r="C5" s="76" t="s">
        <v>197</v>
      </c>
      <c r="E5" s="168" t="s">
        <v>94</v>
      </c>
      <c r="F5" s="131" t="s">
        <v>219</v>
      </c>
      <c r="H5" s="168" t="s">
        <v>94</v>
      </c>
      <c r="I5" s="79"/>
      <c r="K5" s="168" t="s">
        <v>94</v>
      </c>
      <c r="L5" s="131"/>
      <c r="N5" s="168" t="s">
        <v>94</v>
      </c>
      <c r="O5" s="131"/>
      <c r="Q5" s="168" t="s">
        <v>94</v>
      </c>
      <c r="R5" s="131"/>
    </row>
    <row r="6" spans="2:18" ht="8.25" customHeight="1" thickBot="1"/>
    <row r="7" spans="2:18" ht="13.8" thickBot="1">
      <c r="B7" s="290" t="s">
        <v>198</v>
      </c>
      <c r="C7" s="291"/>
      <c r="E7" s="290" t="s">
        <v>214</v>
      </c>
      <c r="F7" s="291"/>
      <c r="H7" s="290"/>
      <c r="I7" s="291"/>
      <c r="K7" s="290"/>
      <c r="L7" s="291"/>
      <c r="N7" s="290"/>
      <c r="O7" s="291"/>
      <c r="Q7" s="290"/>
      <c r="R7" s="291"/>
    </row>
    <row r="8" spans="2:18" ht="39.6">
      <c r="B8" s="23" t="s">
        <v>37</v>
      </c>
      <c r="C8" s="77" t="s">
        <v>110</v>
      </c>
      <c r="E8" s="166" t="s">
        <v>37</v>
      </c>
      <c r="F8" s="78" t="s">
        <v>215</v>
      </c>
      <c r="H8" s="166" t="s">
        <v>37</v>
      </c>
      <c r="I8" s="78"/>
      <c r="K8" s="166" t="s">
        <v>37</v>
      </c>
      <c r="L8" s="83"/>
      <c r="N8" s="166" t="s">
        <v>37</v>
      </c>
      <c r="O8" s="83"/>
      <c r="Q8" s="166" t="s">
        <v>37</v>
      </c>
      <c r="R8" s="83"/>
    </row>
    <row r="9" spans="2:18" ht="39.6">
      <c r="B9" s="73" t="s">
        <v>38</v>
      </c>
      <c r="C9" s="74" t="s">
        <v>98</v>
      </c>
      <c r="E9" s="167" t="s">
        <v>38</v>
      </c>
      <c r="F9" s="80" t="s">
        <v>227</v>
      </c>
      <c r="H9" s="167" t="s">
        <v>38</v>
      </c>
      <c r="I9" s="80"/>
      <c r="K9" s="167" t="s">
        <v>38</v>
      </c>
      <c r="L9" s="80"/>
      <c r="N9" s="167" t="s">
        <v>38</v>
      </c>
      <c r="O9" s="80"/>
      <c r="Q9" s="167" t="s">
        <v>38</v>
      </c>
      <c r="R9" s="80"/>
    </row>
    <row r="10" spans="2:18" ht="27" thickBot="1">
      <c r="B10" s="75" t="s">
        <v>94</v>
      </c>
      <c r="C10" s="76" t="s">
        <v>213</v>
      </c>
      <c r="E10" s="168" t="s">
        <v>94</v>
      </c>
      <c r="F10" s="131" t="s">
        <v>216</v>
      </c>
      <c r="H10" s="168" t="s">
        <v>94</v>
      </c>
      <c r="I10" s="79"/>
      <c r="K10" s="168" t="s">
        <v>94</v>
      </c>
      <c r="L10" s="131"/>
      <c r="N10" s="168" t="s">
        <v>94</v>
      </c>
      <c r="O10" s="131"/>
      <c r="Q10" s="168" t="s">
        <v>94</v>
      </c>
      <c r="R10" s="131"/>
    </row>
    <row r="11" spans="2:18" ht="8.25" customHeight="1" thickBot="1"/>
    <row r="12" spans="2:18" ht="13.8" thickBot="1">
      <c r="B12" s="290" t="s">
        <v>95</v>
      </c>
      <c r="C12" s="291"/>
      <c r="E12" s="290" t="s">
        <v>199</v>
      </c>
      <c r="F12" s="291"/>
      <c r="H12" s="290"/>
      <c r="I12" s="291"/>
      <c r="K12" s="290"/>
      <c r="L12" s="291"/>
      <c r="N12" s="290"/>
      <c r="O12" s="291"/>
      <c r="Q12" s="290"/>
      <c r="R12" s="291"/>
    </row>
    <row r="13" spans="2:18" ht="39.6">
      <c r="B13" s="23" t="s">
        <v>37</v>
      </c>
      <c r="C13" s="77" t="s">
        <v>99</v>
      </c>
      <c r="E13" s="166" t="s">
        <v>37</v>
      </c>
      <c r="F13" s="83" t="s">
        <v>107</v>
      </c>
      <c r="H13" s="166" t="s">
        <v>37</v>
      </c>
      <c r="I13" s="78"/>
      <c r="K13" s="166" t="s">
        <v>37</v>
      </c>
      <c r="L13" s="83"/>
      <c r="N13" s="166" t="s">
        <v>37</v>
      </c>
      <c r="O13" s="83"/>
      <c r="Q13" s="166" t="s">
        <v>37</v>
      </c>
      <c r="R13" s="83"/>
    </row>
    <row r="14" spans="2:18" ht="39.6">
      <c r="B14" s="73" t="s">
        <v>38</v>
      </c>
      <c r="C14" s="74" t="s">
        <v>100</v>
      </c>
      <c r="E14" s="167" t="s">
        <v>38</v>
      </c>
      <c r="F14" s="80" t="s">
        <v>226</v>
      </c>
      <c r="H14" s="167" t="s">
        <v>38</v>
      </c>
      <c r="I14" s="80"/>
      <c r="K14" s="167" t="s">
        <v>38</v>
      </c>
      <c r="L14" s="80"/>
      <c r="N14" s="167" t="s">
        <v>38</v>
      </c>
      <c r="O14" s="80"/>
      <c r="Q14" s="167" t="s">
        <v>38</v>
      </c>
      <c r="R14" s="80"/>
    </row>
    <row r="15" spans="2:18" ht="27" thickBot="1">
      <c r="B15" s="75" t="s">
        <v>94</v>
      </c>
      <c r="C15" s="76" t="s">
        <v>101</v>
      </c>
      <c r="E15" s="168" t="s">
        <v>94</v>
      </c>
      <c r="F15" s="79"/>
      <c r="H15" s="168" t="s">
        <v>94</v>
      </c>
      <c r="I15" s="131"/>
      <c r="K15" s="168" t="s">
        <v>94</v>
      </c>
      <c r="L15" s="79"/>
      <c r="N15" s="168" t="s">
        <v>94</v>
      </c>
      <c r="O15" s="79"/>
      <c r="Q15" s="168" t="s">
        <v>94</v>
      </c>
      <c r="R15" s="79"/>
    </row>
    <row r="16" spans="2:18" ht="8.25" customHeight="1" thickBot="1"/>
    <row r="17" spans="2:18" ht="13.8" thickBot="1">
      <c r="B17" s="290" t="s">
        <v>200</v>
      </c>
      <c r="C17" s="291"/>
      <c r="E17" s="290" t="s">
        <v>201</v>
      </c>
      <c r="F17" s="291"/>
      <c r="H17" s="290"/>
      <c r="I17" s="291"/>
      <c r="K17" s="290"/>
      <c r="L17" s="291"/>
      <c r="N17" s="290"/>
      <c r="O17" s="291"/>
      <c r="Q17" s="290"/>
      <c r="R17" s="291"/>
    </row>
    <row r="18" spans="2:18" ht="52.8">
      <c r="B18" s="23" t="s">
        <v>37</v>
      </c>
      <c r="C18" s="77" t="s">
        <v>202</v>
      </c>
      <c r="E18" s="166" t="s">
        <v>37</v>
      </c>
      <c r="F18" s="83" t="s">
        <v>203</v>
      </c>
      <c r="H18" s="166" t="s">
        <v>37</v>
      </c>
      <c r="I18" s="83"/>
      <c r="K18" s="166" t="s">
        <v>37</v>
      </c>
      <c r="L18" s="83"/>
      <c r="N18" s="166" t="s">
        <v>37</v>
      </c>
      <c r="O18" s="83"/>
      <c r="Q18" s="166" t="s">
        <v>37</v>
      </c>
      <c r="R18" s="83"/>
    </row>
    <row r="19" spans="2:18" ht="39.6">
      <c r="B19" s="73" t="s">
        <v>38</v>
      </c>
      <c r="C19" s="74" t="s">
        <v>204</v>
      </c>
      <c r="E19" s="167" t="s">
        <v>38</v>
      </c>
      <c r="F19" s="80" t="s">
        <v>205</v>
      </c>
      <c r="H19" s="167" t="s">
        <v>38</v>
      </c>
      <c r="I19" s="80"/>
      <c r="K19" s="167" t="s">
        <v>38</v>
      </c>
      <c r="L19" s="80"/>
      <c r="N19" s="167" t="s">
        <v>38</v>
      </c>
      <c r="O19" s="80"/>
      <c r="Q19" s="167" t="s">
        <v>38</v>
      </c>
      <c r="R19" s="80"/>
    </row>
    <row r="20" spans="2:18" ht="27" thickBot="1">
      <c r="B20" s="75" t="s">
        <v>94</v>
      </c>
      <c r="C20" s="76" t="s">
        <v>102</v>
      </c>
      <c r="E20" s="168" t="s">
        <v>94</v>
      </c>
      <c r="F20" s="79"/>
      <c r="H20" s="168" t="s">
        <v>94</v>
      </c>
      <c r="I20" s="79"/>
      <c r="K20" s="168" t="s">
        <v>94</v>
      </c>
      <c r="L20" s="131"/>
      <c r="N20" s="168" t="s">
        <v>94</v>
      </c>
      <c r="O20" s="131"/>
      <c r="Q20" s="168" t="s">
        <v>94</v>
      </c>
      <c r="R20" s="131"/>
    </row>
  </sheetData>
  <mergeCells count="24">
    <mergeCell ref="Q2:R2"/>
    <mergeCell ref="Q7:R7"/>
    <mergeCell ref="Q12:R12"/>
    <mergeCell ref="Q17:R17"/>
    <mergeCell ref="K17:L17"/>
    <mergeCell ref="N17:O17"/>
    <mergeCell ref="N2:O2"/>
    <mergeCell ref="N7:O7"/>
    <mergeCell ref="N12:O12"/>
    <mergeCell ref="K2:L2"/>
    <mergeCell ref="K7:L7"/>
    <mergeCell ref="K12:L12"/>
    <mergeCell ref="B2:C2"/>
    <mergeCell ref="B12:C12"/>
    <mergeCell ref="E2:F2"/>
    <mergeCell ref="E17:F17"/>
    <mergeCell ref="H17:I17"/>
    <mergeCell ref="B17:C17"/>
    <mergeCell ref="E7:F7"/>
    <mergeCell ref="E12:F12"/>
    <mergeCell ref="B7:C7"/>
    <mergeCell ref="H2:I2"/>
    <mergeCell ref="H7:I7"/>
    <mergeCell ref="H12:I12"/>
  </mergeCells>
  <phoneticPr fontI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B1:AE40"/>
  <sheetViews>
    <sheetView tabSelected="1" zoomScaleNormal="100" workbookViewId="0">
      <selection activeCell="B6" sqref="B6"/>
    </sheetView>
  </sheetViews>
  <sheetFormatPr defaultColWidth="9" defaultRowHeight="13.2"/>
  <cols>
    <col min="1" max="1" width="0.88671875" style="85" customWidth="1"/>
    <col min="2" max="2" width="4.6640625" style="85" customWidth="1"/>
    <col min="3" max="3" width="15.33203125" style="85" customWidth="1"/>
    <col min="4" max="4" width="7.6640625" style="85" customWidth="1"/>
    <col min="5" max="6" width="6.77734375" style="85" customWidth="1"/>
    <col min="7" max="7" width="11.77734375" style="85" customWidth="1"/>
    <col min="8" max="9" width="6.77734375" style="85" customWidth="1"/>
    <col min="10" max="10" width="5.77734375" style="85" customWidth="1"/>
    <col min="11" max="11" width="7.21875" style="85" customWidth="1"/>
    <col min="12" max="14" width="5.33203125" style="85" customWidth="1"/>
    <col min="15" max="19" width="5.109375" style="85" customWidth="1"/>
    <col min="20" max="20" width="12.109375" style="85" customWidth="1"/>
    <col min="21" max="21" width="6.77734375" style="85" customWidth="1"/>
    <col min="22" max="22" width="9" style="85"/>
    <col min="23" max="23" width="6.77734375" style="85" customWidth="1"/>
    <col min="24" max="29" width="6.109375" style="85" customWidth="1"/>
    <col min="30" max="16384" width="9" style="85"/>
  </cols>
  <sheetData>
    <row r="1" spans="2:31" ht="20.25" customHeight="1" thickBot="1"/>
    <row r="2" spans="2:31" ht="20.25" customHeight="1" thickBot="1">
      <c r="B2" s="172" t="s">
        <v>86</v>
      </c>
      <c r="C2" s="13" t="s">
        <v>25</v>
      </c>
      <c r="D2" s="19" t="s">
        <v>67</v>
      </c>
      <c r="E2" s="169" t="s">
        <v>26</v>
      </c>
      <c r="F2" s="182" t="s">
        <v>206</v>
      </c>
      <c r="G2" s="19" t="s">
        <v>0</v>
      </c>
      <c r="H2" s="18" t="s">
        <v>27</v>
      </c>
      <c r="I2" s="22" t="s">
        <v>29</v>
      </c>
      <c r="J2" s="13" t="s">
        <v>44</v>
      </c>
      <c r="K2" s="19" t="s">
        <v>0</v>
      </c>
      <c r="L2" s="172" t="s">
        <v>117</v>
      </c>
      <c r="M2" s="13" t="s">
        <v>28</v>
      </c>
      <c r="N2" s="19" t="s">
        <v>0</v>
      </c>
      <c r="O2" s="13" t="s">
        <v>118</v>
      </c>
      <c r="P2" s="182" t="s">
        <v>47</v>
      </c>
      <c r="Q2" s="182" t="s">
        <v>119</v>
      </c>
      <c r="R2" s="182" t="s">
        <v>50</v>
      </c>
      <c r="S2" s="182" t="s">
        <v>120</v>
      </c>
      <c r="T2" s="19" t="s">
        <v>0</v>
      </c>
      <c r="U2" s="13" t="s">
        <v>121</v>
      </c>
      <c r="V2" s="22" t="s">
        <v>0</v>
      </c>
      <c r="W2" s="172" t="s">
        <v>48</v>
      </c>
      <c r="X2" s="172" t="s">
        <v>122</v>
      </c>
      <c r="Y2" s="172" t="s">
        <v>123</v>
      </c>
      <c r="Z2" s="172" t="s">
        <v>124</v>
      </c>
      <c r="AA2" s="172" t="s">
        <v>53</v>
      </c>
      <c r="AB2" s="172" t="s">
        <v>125</v>
      </c>
      <c r="AC2" s="169" t="s">
        <v>194</v>
      </c>
      <c r="AD2" s="19" t="s">
        <v>0</v>
      </c>
      <c r="AE2" s="170" t="s">
        <v>126</v>
      </c>
    </row>
    <row r="3" spans="2:31" ht="20.25" customHeight="1">
      <c r="B3" s="63">
        <v>1</v>
      </c>
      <c r="C3" s="90" t="s">
        <v>127</v>
      </c>
      <c r="D3" s="91">
        <v>5000</v>
      </c>
      <c r="E3" s="98">
        <v>2000</v>
      </c>
      <c r="F3" s="96">
        <v>1500</v>
      </c>
      <c r="G3" s="93" t="s">
        <v>51</v>
      </c>
      <c r="H3" s="94">
        <v>250</v>
      </c>
      <c r="I3" s="95">
        <v>800</v>
      </c>
      <c r="J3" s="92">
        <v>1000</v>
      </c>
      <c r="K3" s="93" t="s">
        <v>128</v>
      </c>
      <c r="L3" s="88">
        <v>450</v>
      </c>
      <c r="M3" s="92">
        <v>600</v>
      </c>
      <c r="N3" s="93" t="s">
        <v>129</v>
      </c>
      <c r="O3" s="92">
        <v>3300</v>
      </c>
      <c r="P3" s="96">
        <v>1500</v>
      </c>
      <c r="Q3" s="96">
        <v>950</v>
      </c>
      <c r="R3" s="96"/>
      <c r="S3" s="96">
        <v>2000</v>
      </c>
      <c r="T3" s="93" t="s">
        <v>85</v>
      </c>
      <c r="U3" s="92">
        <v>2900</v>
      </c>
      <c r="V3" s="97" t="s">
        <v>49</v>
      </c>
      <c r="W3" s="88">
        <v>600</v>
      </c>
      <c r="X3" s="88">
        <v>1100</v>
      </c>
      <c r="Y3" s="88">
        <v>850</v>
      </c>
      <c r="Z3" s="88"/>
      <c r="AA3" s="88">
        <v>1000</v>
      </c>
      <c r="AB3" s="88">
        <v>700</v>
      </c>
      <c r="AC3" s="98">
        <f>SUM(E12:AB12)*0.3</f>
        <v>2190</v>
      </c>
      <c r="AD3" s="93" t="s">
        <v>196</v>
      </c>
      <c r="AE3" s="183" t="s">
        <v>113</v>
      </c>
    </row>
    <row r="4" spans="2:31" ht="19.2">
      <c r="B4" s="46">
        <v>2</v>
      </c>
      <c r="C4" s="45" t="s">
        <v>130</v>
      </c>
      <c r="D4" s="47">
        <v>7560</v>
      </c>
      <c r="E4" s="58">
        <v>1500</v>
      </c>
      <c r="F4" s="56">
        <v>1500</v>
      </c>
      <c r="G4" s="52" t="s">
        <v>54</v>
      </c>
      <c r="H4" s="53">
        <v>300</v>
      </c>
      <c r="I4" s="54">
        <v>800</v>
      </c>
      <c r="J4" s="51">
        <v>1000</v>
      </c>
      <c r="K4" s="52" t="s">
        <v>128</v>
      </c>
      <c r="L4" s="55">
        <v>400</v>
      </c>
      <c r="M4" s="51">
        <v>600</v>
      </c>
      <c r="N4" s="52" t="s">
        <v>129</v>
      </c>
      <c r="O4" s="51">
        <v>3000</v>
      </c>
      <c r="P4" s="56">
        <v>1500</v>
      </c>
      <c r="Q4" s="56">
        <v>1500</v>
      </c>
      <c r="R4" s="56"/>
      <c r="S4" s="56">
        <v>3800</v>
      </c>
      <c r="T4" s="52" t="s">
        <v>62</v>
      </c>
      <c r="U4" s="51">
        <v>2500</v>
      </c>
      <c r="V4" s="57" t="s">
        <v>52</v>
      </c>
      <c r="W4" s="55">
        <v>600</v>
      </c>
      <c r="X4" s="55">
        <v>1000</v>
      </c>
      <c r="Y4" s="55"/>
      <c r="Z4" s="55">
        <v>3000</v>
      </c>
      <c r="AA4" s="55"/>
      <c r="AB4" s="55"/>
      <c r="AC4" s="58">
        <v>10000</v>
      </c>
      <c r="AD4" s="52" t="s">
        <v>195</v>
      </c>
      <c r="AE4" s="184" t="s">
        <v>114</v>
      </c>
    </row>
    <row r="5" spans="2:31" ht="20.25" customHeight="1" thickBot="1">
      <c r="B5" s="99">
        <v>3</v>
      </c>
      <c r="C5" s="177" t="s">
        <v>131</v>
      </c>
      <c r="D5" s="185">
        <v>10800</v>
      </c>
      <c r="E5" s="186">
        <v>2000</v>
      </c>
      <c r="F5" s="187">
        <v>2000</v>
      </c>
      <c r="G5" s="188" t="s">
        <v>55</v>
      </c>
      <c r="H5" s="189"/>
      <c r="I5" s="190"/>
      <c r="J5" s="191">
        <v>1500</v>
      </c>
      <c r="K5" s="188" t="s">
        <v>128</v>
      </c>
      <c r="L5" s="192">
        <v>400</v>
      </c>
      <c r="M5" s="191">
        <v>1500</v>
      </c>
      <c r="N5" s="188" t="s">
        <v>132</v>
      </c>
      <c r="O5" s="191">
        <v>0</v>
      </c>
      <c r="P5" s="187">
        <v>1500</v>
      </c>
      <c r="Q5" s="187">
        <v>3240</v>
      </c>
      <c r="R5" s="187"/>
      <c r="S5" s="187"/>
      <c r="T5" s="188" t="s">
        <v>133</v>
      </c>
      <c r="U5" s="191">
        <v>5000</v>
      </c>
      <c r="V5" s="193" t="s">
        <v>52</v>
      </c>
      <c r="W5" s="192">
        <v>800</v>
      </c>
      <c r="X5" s="192">
        <v>1500</v>
      </c>
      <c r="Y5" s="192"/>
      <c r="Z5" s="192"/>
      <c r="AA5" s="192"/>
      <c r="AB5" s="192"/>
      <c r="AC5" s="186"/>
      <c r="AD5" s="188"/>
      <c r="AE5" s="194" t="s">
        <v>115</v>
      </c>
    </row>
    <row r="6" spans="2:31" ht="9" customHeight="1"/>
    <row r="7" spans="2:31" ht="20.25" customHeight="1" thickBot="1">
      <c r="C7" s="50" t="s">
        <v>87</v>
      </c>
    </row>
    <row r="8" spans="2:31" ht="20.25" customHeight="1">
      <c r="C8" s="174" t="s">
        <v>56</v>
      </c>
      <c r="D8" s="175"/>
      <c r="E8" s="175" t="s">
        <v>26</v>
      </c>
      <c r="F8" s="175" t="s">
        <v>26</v>
      </c>
      <c r="G8" s="175" t="s">
        <v>0</v>
      </c>
      <c r="H8" s="175" t="s">
        <v>27</v>
      </c>
      <c r="I8" s="175" t="s">
        <v>29</v>
      </c>
      <c r="J8" s="175" t="s">
        <v>116</v>
      </c>
      <c r="K8" s="175" t="s">
        <v>0</v>
      </c>
      <c r="L8" s="175" t="s">
        <v>117</v>
      </c>
      <c r="M8" s="175" t="s">
        <v>28</v>
      </c>
      <c r="N8" s="175" t="s">
        <v>0</v>
      </c>
      <c r="O8" s="175" t="s">
        <v>212</v>
      </c>
      <c r="P8" s="175" t="s">
        <v>134</v>
      </c>
      <c r="Q8" s="175" t="s">
        <v>119</v>
      </c>
      <c r="R8" s="175" t="s">
        <v>50</v>
      </c>
      <c r="S8" s="175" t="s">
        <v>135</v>
      </c>
      <c r="T8" s="175" t="s">
        <v>0</v>
      </c>
      <c r="U8" s="175" t="s">
        <v>121</v>
      </c>
      <c r="V8" s="175" t="s">
        <v>0</v>
      </c>
      <c r="W8" s="175" t="s">
        <v>48</v>
      </c>
      <c r="X8" s="175" t="s">
        <v>122</v>
      </c>
      <c r="Y8" s="175" t="s">
        <v>123</v>
      </c>
      <c r="Z8" s="175" t="s">
        <v>124</v>
      </c>
      <c r="AA8" s="175" t="s">
        <v>53</v>
      </c>
      <c r="AB8" s="175" t="s">
        <v>125</v>
      </c>
      <c r="AC8" s="175" t="s">
        <v>194</v>
      </c>
      <c r="AD8" s="176" t="s">
        <v>0</v>
      </c>
      <c r="AE8" s="44"/>
    </row>
    <row r="9" spans="2:31" ht="20.25" customHeight="1" thickBot="1">
      <c r="C9" s="177"/>
      <c r="D9" s="178"/>
      <c r="E9" s="179">
        <v>1</v>
      </c>
      <c r="F9" s="179">
        <v>1</v>
      </c>
      <c r="G9" s="178"/>
      <c r="H9" s="178"/>
      <c r="I9" s="178"/>
      <c r="J9" s="179">
        <v>2</v>
      </c>
      <c r="K9" s="178"/>
      <c r="L9" s="179">
        <v>0</v>
      </c>
      <c r="M9" s="179">
        <v>1</v>
      </c>
      <c r="N9" s="178"/>
      <c r="O9" s="179">
        <v>0</v>
      </c>
      <c r="P9" s="179"/>
      <c r="Q9" s="179"/>
      <c r="R9" s="179"/>
      <c r="S9" s="179">
        <v>0</v>
      </c>
      <c r="T9" s="178"/>
      <c r="U9" s="179">
        <v>0</v>
      </c>
      <c r="V9" s="180"/>
      <c r="W9" s="179">
        <v>2</v>
      </c>
      <c r="X9" s="179"/>
      <c r="Y9" s="179"/>
      <c r="Z9" s="179"/>
      <c r="AA9" s="179"/>
      <c r="AB9" s="179"/>
      <c r="AC9" s="179"/>
      <c r="AD9" s="181"/>
      <c r="AE9" s="44"/>
    </row>
    <row r="10" spans="2:31" ht="10.5" customHeight="1" thickBot="1"/>
    <row r="11" spans="2:31" ht="20.25" customHeight="1" thickBot="1">
      <c r="B11" s="172" t="s">
        <v>136</v>
      </c>
      <c r="C11" s="172" t="s">
        <v>6</v>
      </c>
      <c r="D11" s="18" t="s">
        <v>67</v>
      </c>
      <c r="E11" s="182" t="s">
        <v>137</v>
      </c>
      <c r="F11" s="182" t="s">
        <v>26</v>
      </c>
      <c r="G11" s="182" t="s">
        <v>0</v>
      </c>
      <c r="H11" s="182" t="s">
        <v>27</v>
      </c>
      <c r="I11" s="182" t="s">
        <v>29</v>
      </c>
      <c r="J11" s="182" t="s">
        <v>138</v>
      </c>
      <c r="K11" s="182" t="s">
        <v>0</v>
      </c>
      <c r="L11" s="182" t="s">
        <v>117</v>
      </c>
      <c r="M11" s="182" t="s">
        <v>28</v>
      </c>
      <c r="N11" s="182" t="s">
        <v>0</v>
      </c>
      <c r="O11" s="182" t="s">
        <v>134</v>
      </c>
      <c r="P11" s="182" t="s">
        <v>134</v>
      </c>
      <c r="Q11" s="182" t="s">
        <v>119</v>
      </c>
      <c r="R11" s="182" t="s">
        <v>50</v>
      </c>
      <c r="S11" s="182" t="s">
        <v>135</v>
      </c>
      <c r="T11" s="182" t="s">
        <v>0</v>
      </c>
      <c r="U11" s="182" t="s">
        <v>121</v>
      </c>
      <c r="V11" s="182" t="s">
        <v>0</v>
      </c>
      <c r="W11" s="182" t="s">
        <v>48</v>
      </c>
      <c r="X11" s="182" t="s">
        <v>122</v>
      </c>
      <c r="Y11" s="182" t="s">
        <v>123</v>
      </c>
      <c r="Z11" s="182" t="s">
        <v>124</v>
      </c>
      <c r="AA11" s="182" t="s">
        <v>53</v>
      </c>
      <c r="AB11" s="182" t="s">
        <v>125</v>
      </c>
      <c r="AC11" s="22" t="s">
        <v>194</v>
      </c>
      <c r="AD11" s="13" t="s">
        <v>3</v>
      </c>
      <c r="AE11" s="19" t="s">
        <v>139</v>
      </c>
    </row>
    <row r="12" spans="2:31" ht="20.25" customHeight="1">
      <c r="B12" s="63">
        <v>1</v>
      </c>
      <c r="C12" s="63" t="s">
        <v>127</v>
      </c>
      <c r="D12" s="61">
        <v>5000</v>
      </c>
      <c r="E12" s="59">
        <f>IF(E$9&gt;0,E$9*E3,"")</f>
        <v>2000</v>
      </c>
      <c r="F12" s="59">
        <f>IF(F$9&gt;0,F$9*F3,"")</f>
        <v>1500</v>
      </c>
      <c r="G12" s="59" t="s">
        <v>51</v>
      </c>
      <c r="H12" s="59" t="str">
        <f>IF(H$9&gt;0,H$9*H3,"")</f>
        <v/>
      </c>
      <c r="I12" s="59" t="str">
        <f>IF(I$9&gt;0,I$9*I3,"")</f>
        <v/>
      </c>
      <c r="J12" s="59">
        <f>IF(J$9&gt;0,J$9*J3,"")</f>
        <v>2000</v>
      </c>
      <c r="K12" s="59" t="s">
        <v>128</v>
      </c>
      <c r="L12" s="59" t="str">
        <f>IF(L$9&gt;0,L$9*L3,"")</f>
        <v/>
      </c>
      <c r="M12" s="59">
        <f>IF(M$9&gt;0,M$9*M3,"")</f>
        <v>600</v>
      </c>
      <c r="N12" s="59" t="s">
        <v>129</v>
      </c>
      <c r="O12" s="59" t="str">
        <f>IF(O$9&gt;0,O$9*O3,"")</f>
        <v/>
      </c>
      <c r="P12" s="59" t="str">
        <f>IF(P$9&gt;0,P$9*P3,"")</f>
        <v/>
      </c>
      <c r="Q12" s="59" t="str">
        <f>IF(Q$9&gt;0,Q$9*Q3,"")</f>
        <v/>
      </c>
      <c r="R12" s="59" t="str">
        <f>IF(R$9&gt;0,R$9*R3,"")</f>
        <v/>
      </c>
      <c r="S12" s="59" t="str">
        <f>IF(S$9&gt;0,S$9*S3,"")</f>
        <v/>
      </c>
      <c r="T12" s="59" t="s">
        <v>85</v>
      </c>
      <c r="U12" s="59" t="str">
        <f>IF(U$9&gt;0,U$9*U3,"")</f>
        <v/>
      </c>
      <c r="V12" s="60" t="s">
        <v>49</v>
      </c>
      <c r="W12" s="59">
        <f>IF(W$9&gt;0,W$9*W3,"")</f>
        <v>1200</v>
      </c>
      <c r="X12" s="59" t="str">
        <f>IF(X$9&gt;0,X$9*X3,"")</f>
        <v/>
      </c>
      <c r="Y12" s="59" t="str">
        <f>IF(Y$9&gt;0,Y$9*Y3,"")</f>
        <v/>
      </c>
      <c r="Z12" s="59" t="str">
        <f>IF(Z$9&gt;0,Z$9*Z3,"")</f>
        <v/>
      </c>
      <c r="AA12" s="59" t="str">
        <f>IF(AA$9&gt;0,AA$9*AA3,"")</f>
        <v/>
      </c>
      <c r="AB12" s="59" t="str">
        <f>IF(AB$9&gt;0,AB$9*AB3,"")</f>
        <v/>
      </c>
      <c r="AC12" s="64" t="str">
        <f>IF(AC$9&gt;0,AC$9*AC3,"")</f>
        <v/>
      </c>
      <c r="AD12" s="90">
        <f>SUM(E12:AC12)</f>
        <v>7300</v>
      </c>
      <c r="AE12" s="183" t="s">
        <v>113</v>
      </c>
    </row>
    <row r="13" spans="2:31" ht="20.25" customHeight="1">
      <c r="B13" s="46">
        <v>2</v>
      </c>
      <c r="C13" s="46" t="s">
        <v>140</v>
      </c>
      <c r="D13" s="62">
        <v>7560</v>
      </c>
      <c r="E13" s="171">
        <f>IF(E$9&gt;0,E$9*E4,"")</f>
        <v>1500</v>
      </c>
      <c r="F13" s="171">
        <f>IF(F$9&gt;0,F$9*F4,"")</f>
        <v>1500</v>
      </c>
      <c r="G13" s="171" t="s">
        <v>54</v>
      </c>
      <c r="H13" s="171" t="str">
        <f>IF(H$9&gt;0,H$9*H4,"")</f>
        <v/>
      </c>
      <c r="I13" s="171" t="str">
        <f>IF(I$9&gt;0,I$9*I4,"")</f>
        <v/>
      </c>
      <c r="J13" s="171">
        <f>IF(J$9&gt;0,J$9*J4,"")</f>
        <v>2000</v>
      </c>
      <c r="K13" s="171" t="s">
        <v>141</v>
      </c>
      <c r="L13" s="171" t="str">
        <f>IF(L$9&gt;0,L$9*L4,"")</f>
        <v/>
      </c>
      <c r="M13" s="171">
        <f>IF(M$9&gt;0,M$9*M4,"")</f>
        <v>600</v>
      </c>
      <c r="N13" s="171" t="s">
        <v>142</v>
      </c>
      <c r="O13" s="171" t="str">
        <f>IF(O$9&gt;0,O$9*O4,"")</f>
        <v/>
      </c>
      <c r="P13" s="171" t="str">
        <f>IF(P$9&gt;0,P$9*P4,"")</f>
        <v/>
      </c>
      <c r="Q13" s="171" t="str">
        <f>IF(Q$9&gt;0,Q$9*Q4,"")</f>
        <v/>
      </c>
      <c r="R13" s="171" t="str">
        <f>IF(R$9&gt;0,R$9*R4,"")</f>
        <v/>
      </c>
      <c r="S13" s="171" t="str">
        <f>IF(S$9&gt;0,S$9*S4,"")</f>
        <v/>
      </c>
      <c r="T13" s="171" t="s">
        <v>62</v>
      </c>
      <c r="U13" s="171" t="str">
        <f>IF(U$9&gt;0,U$9*U4,"")</f>
        <v/>
      </c>
      <c r="V13" s="49" t="s">
        <v>52</v>
      </c>
      <c r="W13" s="171">
        <f>IF(W$9&gt;0,W$9*W4,"")</f>
        <v>1200</v>
      </c>
      <c r="X13" s="171" t="str">
        <f>IF(X$9&gt;0,X$9*X4,"")</f>
        <v/>
      </c>
      <c r="Y13" s="171" t="str">
        <f>IF(Y$9&gt;0,Y$9*Y4,"")</f>
        <v/>
      </c>
      <c r="Z13" s="171" t="str">
        <f>IF(Z$9&gt;0,Z$9*Z4,"")</f>
        <v/>
      </c>
      <c r="AA13" s="171" t="str">
        <f>IF(AA$9&gt;0,AA$9*AA4,"")</f>
        <v/>
      </c>
      <c r="AB13" s="171" t="str">
        <f>IF(AB$9&gt;0,AB$9*AB4,"")</f>
        <v/>
      </c>
      <c r="AC13" s="173" t="str">
        <f>IF(AC$9&gt;0,AC$9*AC4,"")</f>
        <v/>
      </c>
      <c r="AD13" s="90">
        <f>SUM(E13:AC13)</f>
        <v>6800</v>
      </c>
      <c r="AE13" s="184" t="s">
        <v>114</v>
      </c>
    </row>
    <row r="14" spans="2:31" ht="20.25" customHeight="1" thickBot="1">
      <c r="B14" s="99">
        <v>3</v>
      </c>
      <c r="C14" s="99" t="s">
        <v>143</v>
      </c>
      <c r="D14" s="195">
        <v>10800</v>
      </c>
      <c r="E14" s="178">
        <f>IF(E$9&gt;0,E$9*E5,"")</f>
        <v>2000</v>
      </c>
      <c r="F14" s="178">
        <f>IF(F$9&gt;0,F$9*F5,"")</f>
        <v>2000</v>
      </c>
      <c r="G14" s="178" t="s">
        <v>55</v>
      </c>
      <c r="H14" s="178" t="str">
        <f>IF(H$9&gt;0,H$9*H5,"")</f>
        <v/>
      </c>
      <c r="I14" s="178" t="str">
        <f>IF(I$9&gt;0,I$9*I5,"")</f>
        <v/>
      </c>
      <c r="J14" s="178">
        <f>IF(J$9&gt;0,J$9*J5,"")</f>
        <v>3000</v>
      </c>
      <c r="K14" s="178" t="s">
        <v>144</v>
      </c>
      <c r="L14" s="178" t="str">
        <f>IF(L$9&gt;0,L$9*L5,"")</f>
        <v/>
      </c>
      <c r="M14" s="178">
        <f>IF(M$9&gt;0,M$9*M5,"")</f>
        <v>1500</v>
      </c>
      <c r="N14" s="178" t="s">
        <v>145</v>
      </c>
      <c r="O14" s="178" t="str">
        <f>IF(O$9&gt;0,O$9*O5,"")</f>
        <v/>
      </c>
      <c r="P14" s="178" t="str">
        <f>IF(P$9&gt;0,P$9*P5,"")</f>
        <v/>
      </c>
      <c r="Q14" s="178" t="str">
        <f>IF(Q$9&gt;0,Q$9*Q5,"")</f>
        <v/>
      </c>
      <c r="R14" s="178" t="str">
        <f>IF(R$9&gt;0,R$9*R5,"")</f>
        <v/>
      </c>
      <c r="S14" s="178" t="str">
        <f>IF(S$9&gt;0,S$9*S5,"")</f>
        <v/>
      </c>
      <c r="T14" s="178"/>
      <c r="U14" s="178" t="str">
        <f>IF(U$9&gt;0,U$9*U5,"")</f>
        <v/>
      </c>
      <c r="V14" s="180" t="s">
        <v>52</v>
      </c>
      <c r="W14" s="178">
        <f>IF(W$9&gt;0,W$9*W5,"")</f>
        <v>1600</v>
      </c>
      <c r="X14" s="178" t="str">
        <f>IF(X$9&gt;0,X$9*X5,"")</f>
        <v/>
      </c>
      <c r="Y14" s="178" t="str">
        <f>IF(Y$9&gt;0,Y$9*Y5,"")</f>
        <v/>
      </c>
      <c r="Z14" s="178" t="str">
        <f>IF(Z$9&gt;0,Z$9*Z5,"")</f>
        <v/>
      </c>
      <c r="AA14" s="178" t="str">
        <f>IF(AA$9&gt;0,AA$9*AA5,"")</f>
        <v/>
      </c>
      <c r="AB14" s="178" t="str">
        <f>IF(AB$9&gt;0,AB$9*AB5,"")</f>
        <v/>
      </c>
      <c r="AC14" s="196" t="str">
        <f>IF(AC$9&gt;0,AC$9*AC5,"")</f>
        <v/>
      </c>
      <c r="AD14" s="197">
        <f>SUM(E14:AC14)</f>
        <v>10100</v>
      </c>
      <c r="AE14" s="194" t="s">
        <v>115</v>
      </c>
    </row>
    <row r="15" spans="2:31" ht="20.25" customHeight="1" thickBot="1">
      <c r="D15" s="3" t="s">
        <v>88</v>
      </c>
      <c r="V15" s="24"/>
      <c r="AC15" s="44"/>
      <c r="AD15" s="48" t="s">
        <v>58</v>
      </c>
      <c r="AE15" s="48" t="s">
        <v>6</v>
      </c>
    </row>
    <row r="16" spans="2:31" ht="20.25" customHeight="1" thickBot="1">
      <c r="AC16" s="44"/>
      <c r="AD16" s="89">
        <v>1</v>
      </c>
      <c r="AE16" s="86">
        <f>IF(AD16&gt;0,LOOKUP(AD16,B12:B14,AD12:AD14),"")</f>
        <v>7300</v>
      </c>
    </row>
    <row r="17" spans="28:31" ht="20.25" customHeight="1">
      <c r="AB17" s="15" t="s">
        <v>260</v>
      </c>
      <c r="AC17" s="4"/>
      <c r="AD17" s="4"/>
      <c r="AE17" s="4"/>
    </row>
    <row r="18" spans="28:31" ht="20.25" customHeight="1">
      <c r="AB18" s="50" t="s">
        <v>259</v>
      </c>
    </row>
    <row r="19" spans="28:31" ht="20.25" customHeight="1"/>
    <row r="20" spans="28:31" ht="20.25" customHeight="1"/>
    <row r="21" spans="28:31" ht="20.25" customHeight="1"/>
    <row r="22" spans="28:31" ht="20.25" customHeight="1"/>
    <row r="23" spans="28:31" ht="20.25" customHeight="1"/>
    <row r="24" spans="28:31" ht="20.25" customHeight="1"/>
    <row r="25" spans="28:31" ht="20.25" customHeight="1"/>
    <row r="26" spans="28:31" ht="20.25" customHeight="1"/>
    <row r="27" spans="28:31" ht="20.25" customHeight="1"/>
    <row r="28" spans="28:31" ht="20.25" customHeight="1"/>
    <row r="29" spans="28:31" ht="20.25" customHeight="1"/>
    <row r="30" spans="28:31" ht="20.25" customHeight="1"/>
    <row r="31" spans="28:31" ht="20.25" customHeight="1"/>
    <row r="32" spans="28:31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phoneticPr fontId="1"/>
  <conditionalFormatting sqref="D12:D14">
    <cfRule type="expression" dxfId="0" priority="2">
      <formula>$D12&gt;$AD12</formula>
    </cfRule>
  </conditionalFormatting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ＢＢＱ</vt:lpstr>
      <vt:lpstr>結果</vt:lpstr>
      <vt:lpstr>金額</vt:lpstr>
      <vt:lpstr>料理考察</vt:lpstr>
      <vt:lpstr>レンタル</vt:lpstr>
      <vt:lpstr>ＢＢＱ!Print_Area</vt:lpstr>
      <vt:lpstr>レンタル!Print_Area</vt:lpstr>
      <vt:lpstr>金額!Print_Area</vt:lpstr>
      <vt:lpstr>料理考察!Print_Area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 2</dc:creator>
  <cp:lastModifiedBy>yanagi</cp:lastModifiedBy>
  <cp:lastPrinted>2018-12-18T13:41:30Z</cp:lastPrinted>
  <dcterms:created xsi:type="dcterms:W3CDTF">2014-09-04T06:17:08Z</dcterms:created>
  <dcterms:modified xsi:type="dcterms:W3CDTF">2018-12-18T13:41:33Z</dcterms:modified>
</cp:coreProperties>
</file>